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85" windowHeight="6555" firstSheet="1" activeTab="1"/>
  </bookViews>
  <sheets>
    <sheet name="กระแสเงินสด" sheetId="1" r:id="rId1"/>
    <sheet name="งบทดลอง" sheetId="2" r:id="rId2"/>
    <sheet name="รับจริง" sheetId="3" r:id="rId3"/>
    <sheet name="หมายเหตุ " sheetId="4" r:id="rId4"/>
    <sheet name="รายงานรับจ่ายเงินสด" sheetId="5" r:id="rId5"/>
    <sheet name="435-2-15433-2" sheetId="6" r:id="rId6"/>
    <sheet name="งบแสดงผลการดำเนินงาน" sheetId="7" r:id="rId7"/>
    <sheet name="กระดาษทำการ" sheetId="8" r:id="rId8"/>
  </sheets>
  <definedNames/>
  <calcPr fullCalcOnLoad="1"/>
</workbook>
</file>

<file path=xl/sharedStrings.xml><?xml version="1.0" encoding="utf-8"?>
<sst xmlns="http://schemas.openxmlformats.org/spreadsheetml/2006/main" count="986" uniqueCount="307">
  <si>
    <t>ชื่อบัญชี</t>
  </si>
  <si>
    <t>รหัสบัญชี</t>
  </si>
  <si>
    <t>เดบิต</t>
  </si>
  <si>
    <t>เครดิต</t>
  </si>
  <si>
    <t>เงินสด</t>
  </si>
  <si>
    <t>เงินยืมเงินงบประมาณ</t>
  </si>
  <si>
    <t>รายจ่ายงบกลาง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</si>
  <si>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</si>
  <si>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</si>
  <si>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</si>
  <si>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</si>
  <si>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</si>
  <si>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</si>
  <si>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</si>
  <si>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เงินสะสม</t>
  </si>
  <si>
    <t>เงินมัดจำประกันสัญญา</t>
  </si>
  <si>
    <t>เงินค่าใช้จ่าย ภบท. 5%</t>
  </si>
  <si>
    <t>เงินส่วนลด ภบท. 6%</t>
  </si>
  <si>
    <t>รวม</t>
  </si>
  <si>
    <t>*010</t>
  </si>
  <si>
    <t>*022</t>
  </si>
  <si>
    <t>*023</t>
  </si>
  <si>
    <t>รายงาน รับ  -  จ่าย เงินสด</t>
  </si>
  <si>
    <t>จนถึงปัจจุบัน</t>
  </si>
  <si>
    <t>เดือนนี้</t>
  </si>
  <si>
    <t>รหัส</t>
  </si>
  <si>
    <t>บัญชี</t>
  </si>
  <si>
    <t>ประมาณการ</t>
  </si>
  <si>
    <t>บาท</t>
  </si>
  <si>
    <t>เกิดขึ้นจริง</t>
  </si>
  <si>
    <t>รายการ</t>
  </si>
  <si>
    <t>ยอดยกมา</t>
  </si>
  <si>
    <t>รายรับ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</si>
  <si>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</si>
  <si>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</si>
  <si>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</si>
  <si>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</si>
  <si>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</si>
  <si>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</si>
  <si>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</si>
  <si>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ลูกหนี้เงินยืมเงินงบประมาณ</t>
  </si>
  <si>
    <t>รายจ่าย</t>
  </si>
  <si>
    <t>งบกลาง</t>
  </si>
  <si>
    <t>รวมรายจ่าย</t>
  </si>
  <si>
    <t>สูงกว่า</t>
  </si>
  <si>
    <t>รายรับ                                         รายจ่าย</t>
  </si>
  <si>
    <t>ยอดยกไป</t>
  </si>
  <si>
    <t>ประมาณการ (บาท)</t>
  </si>
  <si>
    <t>เกิดขึ้นจริง (บาท)</t>
  </si>
  <si>
    <t>ภาษีหัก ณ ที่จ่าย</t>
  </si>
  <si>
    <t>เงินทุนโครงการเศรษฐกิจชุมชน</t>
  </si>
  <si>
    <t>จำนวนเงิน</t>
  </si>
  <si>
    <t>ธนาคารเพื่อการเกษตรและสหกรณ์การเกษตร  สาขาหัวหิน</t>
  </si>
  <si>
    <t>อำเภอหัวหิน    จังหวัดประจวบคีรีขันธ์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</si>
  <si>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</si>
  <si>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</si>
  <si>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</si>
  <si>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</si>
  <si>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วันที่</t>
  </si>
  <si>
    <t>เลขที่เช็ค</t>
  </si>
  <si>
    <t>บวก: หรือ (หัก) รายการกระทบยอดอื่น ๆ</t>
  </si>
  <si>
    <t>รายละเอียด</t>
  </si>
  <si>
    <r>
      <t>หัก</t>
    </r>
    <r>
      <rPr>
        <b/>
        <u val="single"/>
        <sz val="16"/>
        <rFont val="AngsanaUPC"/>
        <family val="1"/>
      </rPr>
      <t xml:space="preserve"> </t>
    </r>
    <r>
      <rPr>
        <b/>
        <sz val="16"/>
        <rFont val="AngsanaUPC"/>
        <family val="1"/>
      </rPr>
      <t>: เช็คจ่ายที่ผู้รับยังไม่นำมาขึ้นเงินกับธนาคาร</t>
    </r>
  </si>
  <si>
    <t>ผู้จัดทำ</t>
  </si>
  <si>
    <t>ผู้ตรวจสอบ</t>
  </si>
  <si>
    <t xml:space="preserve">                ( นายทวีศักดิ์  อุดมวิชชากร )</t>
  </si>
  <si>
    <t xml:space="preserve">                    (ลงชื่อ)</t>
  </si>
  <si>
    <t xml:space="preserve">                      (ลงชื่อ)</t>
  </si>
  <si>
    <t>รายจ่ายค้างจ่าย</t>
  </si>
  <si>
    <t>*090</t>
  </si>
  <si>
    <t>เงินทุนสำรองเงินสะสม</t>
  </si>
  <si>
    <t>องค์การบริหารส่วนตำบลหินเหล็กไฟ   อำเภอหัวหิน  จังหวัดประจวบคีรีขันธ์</t>
  </si>
  <si>
    <t>เงินฝาก ธ.กรุงไทย หัวหิน 722-1-45839-1</t>
  </si>
  <si>
    <t>องค์การบริหารส่วนตำบลหินเหล็กไฟ     อำเภอหัวหิน      จังหวัดประจวบคีรีขันธ์</t>
  </si>
  <si>
    <t>องค์การบริหารส่วนตำบลหินเหล็กไฟ</t>
  </si>
  <si>
    <t>เงินฝาก ธ. กรุงไทย หัวหิน 722-6-01221-9</t>
  </si>
  <si>
    <t>*021</t>
  </si>
  <si>
    <t xml:space="preserve">งบทดลอง   </t>
  </si>
  <si>
    <t>หมวด/ประเภท</t>
  </si>
  <si>
    <t>ตั้งแต่ต้นปีถึงปัจจุบัน</t>
  </si>
  <si>
    <t>องค์การบริหารส่วนตำบลหินเหล็กไฟ  อำเภอหัวหิน จังหวัดประจวบคีรีขันธ์</t>
  </si>
  <si>
    <t>รายงานกระแสเงินสด</t>
  </si>
  <si>
    <t>รับเงินรายรับ</t>
  </si>
  <si>
    <t>จ่ายจากเงินงบประมาณ</t>
  </si>
  <si>
    <t>จ่ายเงินสะสม</t>
  </si>
  <si>
    <t>รับสูง หรือ (ต่ำ) กว่าจ่าย</t>
  </si>
  <si>
    <t>รับคืนเงินยืมเงินงบประมาณ</t>
  </si>
  <si>
    <t>รายละเอียด ประกอบงบทดลองและรายงานรับ - จ่ายเงินสด</t>
  </si>
  <si>
    <t>เงินรับฝาก (หมายเหตุ 2)</t>
  </si>
  <si>
    <t>รับ</t>
  </si>
  <si>
    <t>จ่าย</t>
  </si>
  <si>
    <t>คงเหลือ</t>
  </si>
  <si>
    <t>รายรับจริงประกอบงบทดลอง และรายงานรับ - จ่ายเงินสด</t>
  </si>
  <si>
    <t>รายได้จัดเก็บเอง</t>
  </si>
  <si>
    <t>หมวดภาษีอากร</t>
  </si>
  <si>
    <t>1. ภาษีโรงเรือนและที่ดิน</t>
  </si>
  <si>
    <t>2. ภาษีบำรุงท้องที่</t>
  </si>
  <si>
    <t>3. ภาษีป้าย</t>
  </si>
  <si>
    <t>1. ค่าธรรมเนียมเก็บขนขยะมูลฝอย</t>
  </si>
  <si>
    <t>หมวดรายได้จากทรัพย์สิน</t>
  </si>
  <si>
    <t>1. ดอกเบี้ยเงินฝากธนาคาร</t>
  </si>
  <si>
    <t>หมวดรายได้เบ็ดเตล็ด</t>
  </si>
  <si>
    <t>1. ค่าขายแบบแปลน / ค่าขายเอกสาร</t>
  </si>
  <si>
    <t>รายได้ที่รัฐบาลจัดเก็บแล้วจัดสรรให้องคกรปกครองส่วนท้องถิ่น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</si>
  <si>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</si>
  <si>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</si>
  <si>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หมวดเงินอุดหนุน</t>
  </si>
  <si>
    <t>1. เงินอุดหนุนทั่วไป</t>
  </si>
  <si>
    <t>รวมเป็นเงินทั้งสิ้น</t>
  </si>
  <si>
    <t>หมวดที่จ่าย</t>
  </si>
  <si>
    <t>เงินเดือน (ฝ่ายการเมือง)</t>
  </si>
  <si>
    <t>เงินเดือน (ฝ่ายประจำ)</t>
  </si>
  <si>
    <t>2. รายได้เบ็ดเตล็ดอื่น ๆ</t>
  </si>
  <si>
    <t>รวมรับจริง</t>
  </si>
  <si>
    <t>รับจริงเดือนนี้</t>
  </si>
  <si>
    <t>หมวดค่าธรรมเนียม ค่าปรับและใบอนุญาต</t>
  </si>
  <si>
    <t>หมวด / ประเภท</t>
  </si>
  <si>
    <t>รายจ่ายรอจ่าย</t>
  </si>
  <si>
    <t>เงินรายรับ    (หมายเหตุประกอบงบทดลอง 1)</t>
  </si>
  <si>
    <t>เงินรับฝาก   (หมายเหตุประกอบงบทดลอง 2)</t>
  </si>
  <si>
    <t>รายจ่ายรอจ่าย   (หมายเหตุประกอบงบทดลอง 3)</t>
  </si>
  <si>
    <t>รายจ่ายค้างจ่าย   (หมายเหตุประกอบงบทดลอง 4)</t>
  </si>
  <si>
    <t>รายจ่ายรอจ่าย    (หมายเหตุ 3)</t>
  </si>
  <si>
    <t>ค่าตอบแทน   เงินประโยชน์ตอบแทนอื่นฯ</t>
  </si>
  <si>
    <t>รายจ่ายค้างจ่าย    (หมายเหตุ 4)</t>
  </si>
  <si>
    <t>เงินอุดหนุนเฉพาะกิจ  (หมายเหตุ 5)</t>
  </si>
  <si>
    <t>ประเภท</t>
  </si>
  <si>
    <t xml:space="preserve"> </t>
  </si>
  <si>
    <t>เบี้ยยังชีพผู้สูงอายุ</t>
  </si>
  <si>
    <t>เบี้ยยังชีพผู้พิการ</t>
  </si>
  <si>
    <t>เงินสมทบกองทุนประกันสังคม ของผู้ดูแลเด็กเล็ก</t>
  </si>
  <si>
    <t>เงินยืมเงินสะสม  (หมายเหตุ 6)</t>
  </si>
  <si>
    <t xml:space="preserve">ลูกหนี้เงินยืมเงินสะสม  </t>
  </si>
  <si>
    <t xml:space="preserve">เงินอุดหนุนเฉพาะกิจ </t>
  </si>
  <si>
    <t>เงินรับฝาก  (หมายเหตุ 2)</t>
  </si>
  <si>
    <t>รายจ่ายรอจ่าย   (หมายเหตุ 3)</t>
  </si>
  <si>
    <t>ลูกหนี้เงินยืมเงินสะสม   (หมายเหตุ 6)</t>
  </si>
  <si>
    <t>ลูกหนี้  ภาษีบำรุงท้องที่</t>
  </si>
  <si>
    <t>ลูกหนี้ ภาษีโรงเรือนและที่ดิน</t>
  </si>
  <si>
    <t>ลูกหนี้ ภาษีบำรุงท้องที่</t>
  </si>
  <si>
    <t>เงินเดือนและค่าจ้างประจำ</t>
  </si>
  <si>
    <t>-</t>
  </si>
  <si>
    <t>ค่าธรรมเนียม ค่าปรับและใบอนุญาต</t>
  </si>
  <si>
    <t>องค์การบริหารส่วนตำบลหินเหล็กไฟ  อำเภอหัวหิน  จังหวัดประจวบคีรีขันธ์</t>
  </si>
  <si>
    <t>ต่ำกว่า</t>
  </si>
  <si>
    <t>จ่ายเงินยืมเงินสะสม  (หมายเหตุ 6)</t>
  </si>
  <si>
    <t>จ่ายจากเงินรับฝาก   (หมายเหตุ 2)</t>
  </si>
  <si>
    <t>รับเงินรับฝาก (หมายเหตุ 2)</t>
  </si>
  <si>
    <t>รับคืนเงินยืมเงินสะสม (หมายเหตุ 6)</t>
  </si>
  <si>
    <t>รายละเอียดแนบท้าย</t>
  </si>
  <si>
    <t>ค่าใช้สอย  ค่าจ้างประกอบอาหาร ศพด.</t>
  </si>
  <si>
    <t>4. อากรรังนกอีแอ่น</t>
  </si>
  <si>
    <t>2. ค่าธรรมเนียมจดทะเบียนพาณิชย์</t>
  </si>
  <si>
    <t>3. ค่าธรรมเนียมอื่น ๆ</t>
  </si>
  <si>
    <t>4. ค่าปรับการผิดสัญญา</t>
  </si>
  <si>
    <r>
      <t xml:space="preserve">6. </t>
    </r>
    <r>
      <rPr>
        <sz val="13"/>
        <rFont val="AngsanaUPC"/>
        <family val="1"/>
      </rPr>
      <t>ค่าใบอนุญาตประกอบการค้าสำหรับกิจการที่เป็นอันตรายต่อสุขภาพ</t>
    </r>
  </si>
  <si>
    <t>7. ค่าใบอนุญาตจัดตั้งสถานที่จำหน่ายหรือสะสมอาหาร</t>
  </si>
  <si>
    <t>8. ค่าใบอนุญาตจัดตั้งตลาดเอกชน</t>
  </si>
  <si>
    <t>9. ค่าใบอนุญาตเกี่ยวกับการควบคุมอาคาร</t>
  </si>
  <si>
    <t>2. รายได้จากทรัพย์สินอื่น</t>
  </si>
  <si>
    <t xml:space="preserve">                                                       องค์การบริหารส่วนตำบลหินเหล็กไฟ  อำเภอหัวหิน จังหวัดประจวบคีรีขันธ์                         หมายเหตุ 1/1                       </t>
  </si>
  <si>
    <t>5. ค่าใบอนุญาตรับทำการกำจัดสิ่งปฏิกูลและมูลฝอย</t>
  </si>
  <si>
    <t>2. ภาษีมูลค่าเพิ่ม ตาม พ.ร.บ. จัดสรรภาษีมูลค่าเพิ่ม ( 1ใน 9)</t>
  </si>
  <si>
    <r>
      <t xml:space="preserve">1.ภาษีมูลค่าเพิ่ม </t>
    </r>
    <r>
      <rPr>
        <sz val="13"/>
        <rFont val="AngsanaUPC"/>
        <family val="1"/>
      </rPr>
      <t>ตามพรบ.กำหนดแผนและขั้นตอนการกระจายอำนาจฯ</t>
    </r>
  </si>
  <si>
    <t>3. ภาษีธุรกิจเฉพาะ</t>
  </si>
  <si>
    <t>4. ภาษีสุรา</t>
  </si>
  <si>
    <t>5. ภาษีสรรพสามิต</t>
  </si>
  <si>
    <t>6. ค่าภาคหลวงแร่</t>
  </si>
  <si>
    <t>7. ค่าภาคหลวงปิโตรเลียม</t>
  </si>
  <si>
    <t>8. ค่าธรรมเนียมจดทะเบียนสิทธิและนิติกรรมที่ดิน</t>
  </si>
  <si>
    <t>9. ค่าธรรมเนียมว่าด้วย กม.ป่าไม้</t>
  </si>
  <si>
    <t>10. ค่าธรรมเนียมว่าด้วย กม. น้ำบาดาล</t>
  </si>
  <si>
    <t>*081</t>
  </si>
  <si>
    <t>*082</t>
  </si>
  <si>
    <t>เงินเพิ่มต่างๆ ผู้ดูแลเด็กเล็ก</t>
  </si>
  <si>
    <t xml:space="preserve">องค์การบริหารส่วนตำบลหินเหล็กไฟ  อำเภอหัวหิน  จังหวัดประจวบคีรีขันธ์   </t>
  </si>
  <si>
    <t>งบแสดงผลการดำเนินงานจ่ายจากเงินรายรับ</t>
  </si>
  <si>
    <t>บริหารทั่วไป</t>
  </si>
  <si>
    <t>การรักษาความ</t>
  </si>
  <si>
    <t>การศึกษา</t>
  </si>
  <si>
    <t>สาธารณสุข</t>
  </si>
  <si>
    <t>สังคม</t>
  </si>
  <si>
    <t>เคหะ</t>
  </si>
  <si>
    <t>สร้างความ</t>
  </si>
  <si>
    <t>การศาสนา</t>
  </si>
  <si>
    <t>อุตสาหกรรม</t>
  </si>
  <si>
    <t>การเกษตร</t>
  </si>
  <si>
    <t>การ</t>
  </si>
  <si>
    <t>สงบภายใน</t>
  </si>
  <si>
    <t>สงเคราะห์</t>
  </si>
  <si>
    <t>และชุมชน</t>
  </si>
  <si>
    <t>เข้มแข็ง</t>
  </si>
  <si>
    <t>วัฒนธรรม</t>
  </si>
  <si>
    <t>และ</t>
  </si>
  <si>
    <t>พาณิชย์</t>
  </si>
  <si>
    <t>ของชุมชน</t>
  </si>
  <si>
    <t>นันทนาการ</t>
  </si>
  <si>
    <t>การโยธา</t>
  </si>
  <si>
    <t>*00110</t>
  </si>
  <si>
    <t>*00120</t>
  </si>
  <si>
    <t>*00210</t>
  </si>
  <si>
    <t>*00220</t>
  </si>
  <si>
    <t>*00230</t>
  </si>
  <si>
    <t>*00240</t>
  </si>
  <si>
    <t>*00250</t>
  </si>
  <si>
    <t>*00260</t>
  </si>
  <si>
    <t>*00310</t>
  </si>
  <si>
    <t>**00320</t>
  </si>
  <si>
    <t>*00330</t>
  </si>
  <si>
    <t>*00410</t>
  </si>
  <si>
    <t>ค่าครุภัณฑ์ (หมายเหตุ 1)</t>
  </si>
  <si>
    <t>ค่าที่ดินและสิ่งก่อสร้าง (หมายเหตุ 2)</t>
  </si>
  <si>
    <t>รัฐบาลจัดสรรให้</t>
  </si>
  <si>
    <t>อุดหนุนทั่วไป</t>
  </si>
  <si>
    <t>อุดหนุนเฉพาะกิจ</t>
  </si>
  <si>
    <t>รายรับสูงกว่าหรือ(ต่ำกว่า) รายจ่าย</t>
  </si>
  <si>
    <t xml:space="preserve">              ตำแหน่ง  ผู้อำนวยการกองคลัง</t>
  </si>
  <si>
    <t>เงินอุดหนุน ค่าอาหารกลางวันโรงเรียน</t>
  </si>
  <si>
    <t>บวก</t>
  </si>
  <si>
    <t>ค่าจ้างผู้ดูแลเด็กเล็ก</t>
  </si>
  <si>
    <t>ค่าจ้าง ผู้ดูแลเด็กเล็ก</t>
  </si>
  <si>
    <t>เงินฝาก ธ.ก.ส. หัวหิน 310000219193</t>
  </si>
  <si>
    <t>เลขที่บัญชี  01435-2-15433-2</t>
  </si>
  <si>
    <t>เงินฝาก ธ.ก.ส. หัวหิน 01435-2-15433-2</t>
  </si>
  <si>
    <t>เงินฝาก ธ.ก.ส. หัวหิน 01435-2-15706-3</t>
  </si>
  <si>
    <t>งบกลาง (จ่ายจากเงินอุดหนุน ฉก.)</t>
  </si>
  <si>
    <t>ค่าใช้สอย (จ่ายจากเงินอุดหนุน ฉก.)</t>
  </si>
  <si>
    <t>ค่าวัสดุ (จ่ายจากเงินอุดหนุน ฉก.)</t>
  </si>
  <si>
    <t>ปีงบประมาณ 2557</t>
  </si>
  <si>
    <t>เงินเดือน(ฝ่ายประจำ)   เงินประจำตำแหน่ง</t>
  </si>
  <si>
    <t>ค่าวัสดุ  ค่าอาหารเสริม (นม)</t>
  </si>
  <si>
    <t>เงินอุดหนุนค่าใช้จ่ายศูนย์รวมข้อมูลข่าวสารฯ</t>
  </si>
  <si>
    <t>ค่าจ้างประกอบอาหารกลางวัน ศพด.</t>
  </si>
  <si>
    <t>เงินเกินบัญชี</t>
  </si>
  <si>
    <t>เงินช่วยเหลือค่ารักษาพยาบาล (รับโอนจาก สปสช.)</t>
  </si>
  <si>
    <r>
      <rPr>
        <sz val="11"/>
        <color indexed="56"/>
        <rFont val="TH SarabunPSK"/>
        <family val="2"/>
      </rPr>
      <t>ค่าที่ดินและสิ่งก่อสร้าง</t>
    </r>
    <r>
      <rPr>
        <sz val="8"/>
        <color indexed="56"/>
        <rFont val="TH SarabunPSK"/>
        <family val="2"/>
      </rPr>
      <t xml:space="preserve"> (จ่ายจากเงินอุดหนุน ฉก.)</t>
    </r>
  </si>
  <si>
    <r>
      <t xml:space="preserve">ค่าจ้างชั่วคราว </t>
    </r>
    <r>
      <rPr>
        <sz val="11"/>
        <color indexed="56"/>
        <rFont val="TH SarabunPSK"/>
        <family val="2"/>
      </rPr>
      <t>(จ่ายจากเงินอุดหนุน ฉก)</t>
    </r>
  </si>
  <si>
    <t xml:space="preserve">                                                       องค์การบริหารส่วนตำบลหินเหล็กไฟ  อำเภอหัวหิน จังหวัดประจวบคีรีขันธ์                         หมายเหตุ 1/2                     </t>
  </si>
  <si>
    <t>เงินฝาก กรุงไทย หัวหิน 722-2-07251-9</t>
  </si>
  <si>
    <t xml:space="preserve">ค่าจ้างชั่วคราว </t>
  </si>
  <si>
    <t>เงินโครงการจัดให้มีสิ่งอำนวยความสะดวกแก่ผู้พิการฯ</t>
  </si>
  <si>
    <t>ปรับปรุงถึงโอนครั้งที่19/2557</t>
  </si>
  <si>
    <t>ตั้งแต่วันที่ 1 ตุลาคม 2556 ถึง วันที่ 31 พฤษภาคม  2557</t>
  </si>
  <si>
    <t>องค์การบริหารส่วนตำบลหินเหล็กไฟ   อำเภอหัวหิน จังหวัดประจวบคีรีขันธ์</t>
  </si>
  <si>
    <t>กระดาษทำการกระทบยอด รายจ่ายตามงบประมาณ</t>
  </si>
  <si>
    <t>ประจำเดือน  พฤษภาคม   2557</t>
  </si>
  <si>
    <t>แผนงาน / งาน</t>
  </si>
  <si>
    <t>*00320</t>
  </si>
  <si>
    <t>*00111</t>
  </si>
  <si>
    <t>*00113</t>
  </si>
  <si>
    <t>*00121</t>
  </si>
  <si>
    <t>*00123</t>
  </si>
  <si>
    <t>*00211</t>
  </si>
  <si>
    <t>*00212</t>
  </si>
  <si>
    <t>*00221</t>
  </si>
  <si>
    <t>*00231</t>
  </si>
  <si>
    <t>*00232</t>
  </si>
  <si>
    <t>*00241</t>
  </si>
  <si>
    <t>*00242</t>
  </si>
  <si>
    <t>*00244</t>
  </si>
  <si>
    <t>*00252</t>
  </si>
  <si>
    <t>*00261</t>
  </si>
  <si>
    <t>*00262</t>
  </si>
  <si>
    <t>*00263</t>
  </si>
  <si>
    <t>*00264</t>
  </si>
  <si>
    <t>*00311</t>
  </si>
  <si>
    <t>*00312</t>
  </si>
  <si>
    <t>*00321</t>
  </si>
  <si>
    <t>*00332</t>
  </si>
  <si>
    <t>*00411</t>
  </si>
  <si>
    <t>รวมเดือนนี้</t>
  </si>
  <si>
    <t>รวมตั้งแต่ต้นปี</t>
  </si>
  <si>
    <t>เงินสมทบกองทุนประกันสังคม</t>
  </si>
  <si>
    <t>2. เงินอุดหนุนเฉพาะกิจ</t>
  </si>
  <si>
    <t xml:space="preserve">  - เบี้ยยังชีพผู้สูงอายุ</t>
  </si>
  <si>
    <t xml:space="preserve">  - เบี้ยยังชีพผู้พิการ</t>
  </si>
  <si>
    <t xml:space="preserve">  - ค่าตอบแทนผู้ดูแลเด็กเล็ก</t>
  </si>
  <si>
    <t xml:space="preserve">  - เงินเพิ่มต่างๆ ของผู้ดูแลเด็กเล็ก</t>
  </si>
  <si>
    <t xml:space="preserve">  - เงินสมทบกองทุนประกันสังคมของผู้ดูแลเด็กเล็ก</t>
  </si>
  <si>
    <t xml:space="preserve">            ผู้อำนวยการกองคลัง             ปลัดองค์การบริหารส่วนตำบลหินเหล็กไฟ                  นายกองค์การบริหารส่วนตำบลหินเหล็กไฟ</t>
  </si>
  <si>
    <t xml:space="preserve">      ( นายทวีศักดิ์  อุดมวิชชากร )                         ( นางจิราพร รอดภัย )                                              ( นายนาวิน มูลมงคล )    </t>
  </si>
  <si>
    <t>รับคืนเงินอุดหนุนเฉพาะกิจ</t>
  </si>
  <si>
    <r>
      <t xml:space="preserve">     ( นายทวีศักดิ์  อุดมวิชชากร )                        </t>
    </r>
    <r>
      <rPr>
        <sz val="14"/>
        <rFont val="AngsanaUPC"/>
        <family val="1"/>
      </rPr>
      <t xml:space="preserve">  ( นางจิราพร รอดภัย )        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</si>
  <si>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r>
      <t xml:space="preserve">          ผู้อำนวยการกองคลัง              ปลัดองค์การบริหารส่วนตำบลหินเหล็กไฟ</t>
    </r>
    <r>
      <rPr>
        <sz val="14"/>
        <rFont val="AngsanaUPC"/>
        <family val="1"/>
      </rPr>
      <t xml:space="preserve">        นายกองค์การบริหารส่วนตำบลหินเหล็กไฟ</t>
    </r>
  </si>
  <si>
    <t xml:space="preserve">            ผู้อำนวยการกองคลัง             ปลัดองค์การบริหารส่วนตำบลหินเหล็กไฟ     นายกองค์การบริหารส่วนตำบลหินเหล็กไฟ</t>
  </si>
  <si>
    <t xml:space="preserve">      ( นายทวีศักดิ์  อุดมวิชชากร )                        ( นางจิราพร รอดภัย )                                 ( นายนาวิน มูลมงคล )    </t>
  </si>
  <si>
    <t xml:space="preserve">            ผู้อำนวยการกองคลัง            ปลัดองค์การบริหารส่วนตำบลหินเหล็กไฟ            นายกองค์การบริหารส่วนตำบลหินเหล็กไฟ</t>
  </si>
  <si>
    <t xml:space="preserve">      ( นายทวีศักดิ์  อุดมวิชชากร )                       ( นางจิราพร รอดภัย )                                       ( นายนาวิน มูลมงคล )    </t>
  </si>
  <si>
    <t>งบกลาง (จ่ายจากเงินอุดหนุนเฉพาะกิจ)</t>
  </si>
  <si>
    <t>เงินเดือน (ฝ่ายประจำ) (จ่ายจากเงินอุดหนุนเฉพาะกิจ)</t>
  </si>
  <si>
    <t>เงินอุดหนุนเฉพาะกิจค้างจ่าย</t>
  </si>
  <si>
    <t>เงินอุดหนุนเฉพาะกิจฝากจังหวัด</t>
  </si>
  <si>
    <t xml:space="preserve">          ผู้อำนวยการกองคลัง           ปลัดองค์การบริหารส่วนตำบลหินเหล็กไฟ        นายกองค์การบริหารส่วนตำบลหินเหล็กไฟ</t>
  </si>
  <si>
    <t xml:space="preserve">     ( นายทวีศักดิ์  อุดมวิชชากร )                 ( นางจิราพร รอดภัย )                                        ( นายนาวิน มูลมงคล )               </t>
  </si>
  <si>
    <t xml:space="preserve"> วันที่  31 สิงหาคม  2557  </t>
  </si>
  <si>
    <t xml:space="preserve"> วันที่  31 สิงหาคม   2557</t>
  </si>
  <si>
    <t>ณ วันที่   31 สิงหาคม  2557</t>
  </si>
  <si>
    <t xml:space="preserve">  ณ วันที่  31 สิงหาคม  2557</t>
  </si>
  <si>
    <t>วันที่ 31 สิงหาคม  2557</t>
  </si>
  <si>
    <t>เงินขาดบัญชี</t>
  </si>
  <si>
    <t>รับเงินอุดหนุนเฉพาะกิจ</t>
  </si>
  <si>
    <t>จ่ายจากเงินอุดหนุนเฉพาะกิจ</t>
  </si>
  <si>
    <t>ยอดคงเหลือตามรายงานธนาคาร ณ วันที่  31  สิงหาคม   พ.ศ. 2557</t>
  </si>
  <si>
    <t>ยอดคงเหลือตามบัญชี ณ วันที่  31 สิงหาคม  พ.ศ.2557</t>
  </si>
  <si>
    <t>วันที่   31 สิงหาคม   พ.ศ.2557</t>
  </si>
  <si>
    <t>วันที่  31 สิงหาคม พ.ศ.2557</t>
  </si>
  <si>
    <t>\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</si>
</sst>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[$-409]dddd\,\ mmmm\ dd\,\ yyyy"/>
    <numFmt numFmtId="206" formatCode="mm/dd/yy;@"/>
    <numFmt numFmtId="207" formatCode="#,##0.00_ ;\-#,##0.00\ "/>
    <numFmt numFmtId="208" formatCode="#,##0.00;[Red]#,##0.00"/>
  </numFmts>
  <fonts count="78">
    <font>
      <sz val="14"/>
      <name val="Cordia New"/>
      <family val="0"/>
    </font>
    <font>
      <sz val="14"/>
      <name val="AngsanaUPC"/>
      <family val="1"/>
    </font>
    <font>
      <sz val="16"/>
      <name val="Cordia New"/>
      <family val="2"/>
    </font>
    <font>
      <sz val="16"/>
      <name val="AngsanaUPC"/>
      <family val="1"/>
    </font>
    <font>
      <b/>
      <sz val="16"/>
      <name val="AngsanaUPC"/>
      <family val="1"/>
    </font>
    <font>
      <b/>
      <u val="single"/>
      <sz val="16"/>
      <name val="AngsanaUPC"/>
      <family val="1"/>
    </font>
    <font>
      <sz val="8"/>
      <name val="Cordia New"/>
      <family val="2"/>
    </font>
    <font>
      <sz val="12"/>
      <name val="AngsanaUPC"/>
      <family val="1"/>
    </font>
    <font>
      <b/>
      <sz val="13"/>
      <name val="AngsanaUPC"/>
      <family val="1"/>
    </font>
    <font>
      <sz val="13"/>
      <name val="Cordia New"/>
      <family val="2"/>
    </font>
    <font>
      <sz val="13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sz val="11"/>
      <name val="Cordia New"/>
      <family val="2"/>
    </font>
    <font>
      <b/>
      <sz val="11.5"/>
      <name val="TH SarabunPSK"/>
      <family val="2"/>
    </font>
    <font>
      <sz val="11.5"/>
      <name val="Cordia New"/>
      <family val="2"/>
    </font>
    <font>
      <b/>
      <u val="single"/>
      <sz val="11.5"/>
      <name val="TH SarabunPSK"/>
      <family val="2"/>
    </font>
    <font>
      <sz val="11.5"/>
      <name val="TH SarabunPSK"/>
      <family val="2"/>
    </font>
    <font>
      <sz val="11"/>
      <color indexed="56"/>
      <name val="TH SarabunPSK"/>
      <family val="2"/>
    </font>
    <font>
      <sz val="8"/>
      <color indexed="56"/>
      <name val="TH SarabunPSK"/>
      <family val="2"/>
    </font>
    <font>
      <sz val="12"/>
      <name val="Angsana New"/>
      <family val="1"/>
    </font>
    <font>
      <sz val="10"/>
      <name val="AngsanaUPC"/>
      <family val="1"/>
    </font>
    <font>
      <b/>
      <sz val="10"/>
      <color indexed="56"/>
      <name val="Angsana New"/>
      <family val="1"/>
    </font>
    <font>
      <b/>
      <sz val="9"/>
      <color indexed="10"/>
      <name val="AngsanaUPC"/>
      <family val="1"/>
    </font>
    <font>
      <b/>
      <sz val="9"/>
      <name val="AngsanaUPC"/>
      <family val="1"/>
    </font>
    <font>
      <sz val="9"/>
      <name val="AngsanaUPC"/>
      <family val="1"/>
    </font>
    <font>
      <b/>
      <sz val="9"/>
      <color indexed="5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21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UPC"/>
      <family val="1"/>
    </font>
    <font>
      <sz val="14"/>
      <color indexed="10"/>
      <name val="Cordia New"/>
      <family val="2"/>
    </font>
    <font>
      <sz val="11.5"/>
      <color indexed="10"/>
      <name val="Cordia New"/>
      <family val="2"/>
    </font>
    <font>
      <sz val="11.5"/>
      <color indexed="56"/>
      <name val="TH SarabunPSK"/>
      <family val="2"/>
    </font>
    <font>
      <sz val="11.5"/>
      <color indexed="56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21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  <font>
      <sz val="14"/>
      <color rgb="FFFF0000"/>
      <name val="Cordia New"/>
      <family val="2"/>
    </font>
    <font>
      <sz val="11.5"/>
      <color rgb="FFFF0000"/>
      <name val="Cordia New"/>
      <family val="2"/>
    </font>
    <font>
      <sz val="11.5"/>
      <color theme="3"/>
      <name val="TH SarabunPSK"/>
      <family val="2"/>
    </font>
    <font>
      <sz val="11.5"/>
      <color theme="3"/>
      <name val="Cordia New"/>
      <family val="2"/>
    </font>
    <font>
      <b/>
      <sz val="9"/>
      <color theme="3"/>
      <name val="AngsanaUPC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22" borderId="0" applyNumberFormat="0" applyBorder="0" applyAlignment="0" applyProtection="0"/>
    <xf numFmtId="0" fontId="64" fillId="23" borderId="1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8" fillId="20" borderId="5" applyNumberFormat="0" applyAlignment="0" applyProtection="0"/>
    <xf numFmtId="0" fontId="0" fillId="32" borderId="6" applyNumberFormat="0" applyFon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37" applyFont="1" applyAlignment="1">
      <alignment/>
    </xf>
    <xf numFmtId="43" fontId="4" fillId="0" borderId="10" xfId="37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15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3" fontId="3" fillId="0" borderId="13" xfId="37" applyFont="1" applyBorder="1" applyAlignment="1">
      <alignment/>
    </xf>
    <xf numFmtId="43" fontId="3" fillId="0" borderId="14" xfId="37" applyFont="1" applyBorder="1" applyAlignment="1">
      <alignment/>
    </xf>
    <xf numFmtId="0" fontId="0" fillId="0" borderId="0" xfId="0" applyFont="1" applyAlignment="1">
      <alignment/>
    </xf>
    <xf numFmtId="43" fontId="4" fillId="0" borderId="15" xfId="37" applyFont="1" applyBorder="1" applyAlignment="1">
      <alignment/>
    </xf>
    <xf numFmtId="43" fontId="4" fillId="0" borderId="16" xfId="37" applyFont="1" applyBorder="1" applyAlignment="1">
      <alignment/>
    </xf>
    <xf numFmtId="43" fontId="1" fillId="0" borderId="0" xfId="37" applyFont="1" applyAlignment="1">
      <alignment/>
    </xf>
    <xf numFmtId="15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43" fontId="4" fillId="0" borderId="15" xfId="37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43" fontId="10" fillId="0" borderId="10" xfId="37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horizontal="center"/>
    </xf>
    <xf numFmtId="43" fontId="10" fillId="0" borderId="15" xfId="37" applyFont="1" applyBorder="1" applyAlignment="1">
      <alignment/>
    </xf>
    <xf numFmtId="43" fontId="10" fillId="0" borderId="15" xfId="37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3" fontId="8" fillId="0" borderId="20" xfId="37" applyFont="1" applyBorder="1" applyAlignment="1">
      <alignment/>
    </xf>
    <xf numFmtId="0" fontId="8" fillId="0" borderId="0" xfId="0" applyFont="1" applyBorder="1" applyAlignment="1">
      <alignment horizontal="center"/>
    </xf>
    <xf numFmtId="43" fontId="8" fillId="0" borderId="0" xfId="37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72" fillId="0" borderId="0" xfId="37" applyFont="1" applyAlignment="1">
      <alignment/>
    </xf>
    <xf numFmtId="43" fontId="73" fillId="0" borderId="0" xfId="37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3" fontId="16" fillId="0" borderId="0" xfId="37" applyFont="1" applyAlignment="1">
      <alignment horizontal="center"/>
    </xf>
    <xf numFmtId="43" fontId="16" fillId="0" borderId="0" xfId="37" applyFont="1" applyAlignment="1">
      <alignment/>
    </xf>
    <xf numFmtId="43" fontId="15" fillId="0" borderId="0" xfId="37" applyFont="1" applyAlignment="1">
      <alignment/>
    </xf>
    <xf numFmtId="43" fontId="15" fillId="0" borderId="0" xfId="37" applyFont="1" applyBorder="1" applyAlignment="1">
      <alignment/>
    </xf>
    <xf numFmtId="0" fontId="15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43" fontId="15" fillId="0" borderId="21" xfId="37" applyFont="1" applyBorder="1" applyAlignment="1">
      <alignment/>
    </xf>
    <xf numFmtId="43" fontId="14" fillId="0" borderId="18" xfId="37" applyFont="1" applyBorder="1" applyAlignment="1">
      <alignment horizontal="center"/>
    </xf>
    <xf numFmtId="43" fontId="14" fillId="0" borderId="17" xfId="37" applyFont="1" applyBorder="1" applyAlignment="1">
      <alignment horizontal="center"/>
    </xf>
    <xf numFmtId="43" fontId="14" fillId="0" borderId="19" xfId="37" applyFont="1" applyBorder="1" applyAlignment="1">
      <alignment horizontal="center"/>
    </xf>
    <xf numFmtId="43" fontId="13" fillId="0" borderId="15" xfId="37" applyFont="1" applyBorder="1" applyAlignment="1">
      <alignment/>
    </xf>
    <xf numFmtId="43" fontId="1" fillId="0" borderId="15" xfId="37" applyFont="1" applyBorder="1" applyAlignment="1">
      <alignment horizontal="right"/>
    </xf>
    <xf numFmtId="0" fontId="14" fillId="0" borderId="0" xfId="0" applyFont="1" applyAlignment="1">
      <alignment horizontal="center"/>
    </xf>
    <xf numFmtId="43" fontId="14" fillId="0" borderId="20" xfId="37" applyFont="1" applyBorder="1" applyAlignment="1">
      <alignment/>
    </xf>
    <xf numFmtId="43" fontId="13" fillId="0" borderId="0" xfId="37" applyFont="1" applyAlignment="1">
      <alignment/>
    </xf>
    <xf numFmtId="43" fontId="13" fillId="0" borderId="17" xfId="37" applyFont="1" applyBorder="1" applyAlignment="1">
      <alignment/>
    </xf>
    <xf numFmtId="43" fontId="14" fillId="0" borderId="0" xfId="37" applyFont="1" applyAlignment="1">
      <alignment/>
    </xf>
    <xf numFmtId="43" fontId="13" fillId="0" borderId="17" xfId="37" applyFont="1" applyBorder="1" applyAlignment="1">
      <alignment horizontal="center"/>
    </xf>
    <xf numFmtId="43" fontId="14" fillId="0" borderId="0" xfId="37" applyFont="1" applyBorder="1" applyAlignment="1">
      <alignment/>
    </xf>
    <xf numFmtId="43" fontId="0" fillId="0" borderId="0" xfId="37" applyFont="1" applyAlignment="1">
      <alignment/>
    </xf>
    <xf numFmtId="43" fontId="2" fillId="0" borderId="0" xfId="37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/>
    </xf>
    <xf numFmtId="43" fontId="13" fillId="0" borderId="18" xfId="37" applyFont="1" applyBorder="1" applyAlignment="1">
      <alignment horizontal="center"/>
    </xf>
    <xf numFmtId="43" fontId="13" fillId="0" borderId="19" xfId="37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43" fontId="1" fillId="0" borderId="15" xfId="37" applyFont="1" applyBorder="1" applyAlignment="1">
      <alignment/>
    </xf>
    <xf numFmtId="43" fontId="15" fillId="0" borderId="15" xfId="37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3" fontId="15" fillId="0" borderId="20" xfId="37" applyFont="1" applyBorder="1" applyAlignment="1">
      <alignment/>
    </xf>
    <xf numFmtId="43" fontId="15" fillId="0" borderId="20" xfId="37" applyFont="1" applyBorder="1" applyAlignment="1">
      <alignment horizontal="right"/>
    </xf>
    <xf numFmtId="43" fontId="1" fillId="0" borderId="23" xfId="37" applyFont="1" applyBorder="1" applyAlignment="1">
      <alignment/>
    </xf>
    <xf numFmtId="43" fontId="15" fillId="0" borderId="17" xfId="37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43" fontId="15" fillId="0" borderId="22" xfId="37" applyFont="1" applyBorder="1" applyAlignment="1">
      <alignment/>
    </xf>
    <xf numFmtId="0" fontId="1" fillId="0" borderId="0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6" fillId="0" borderId="0" xfId="0" applyFont="1" applyAlignment="1">
      <alignment horizontal="left"/>
    </xf>
    <xf numFmtId="43" fontId="1" fillId="0" borderId="15" xfId="37" applyFont="1" applyBorder="1" applyAlignment="1">
      <alignment horizontal="center"/>
    </xf>
    <xf numFmtId="11" fontId="1" fillId="0" borderId="0" xfId="37" applyNumberFormat="1" applyFont="1" applyAlignment="1">
      <alignment/>
    </xf>
    <xf numFmtId="43" fontId="15" fillId="0" borderId="15" xfId="37" applyFont="1" applyBorder="1" applyAlignment="1">
      <alignment horizontal="right"/>
    </xf>
    <xf numFmtId="43" fontId="15" fillId="0" borderId="16" xfId="37" applyFont="1" applyBorder="1" applyAlignment="1">
      <alignment horizontal="right"/>
    </xf>
    <xf numFmtId="43" fontId="1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3" fontId="15" fillId="0" borderId="18" xfId="37" applyFont="1" applyBorder="1" applyAlignment="1">
      <alignment/>
    </xf>
    <xf numFmtId="0" fontId="15" fillId="0" borderId="10" xfId="0" applyFont="1" applyBorder="1" applyAlignment="1">
      <alignment horizontal="left"/>
    </xf>
    <xf numFmtId="43" fontId="1" fillId="0" borderId="10" xfId="37" applyFont="1" applyBorder="1" applyAlignment="1">
      <alignment/>
    </xf>
    <xf numFmtId="43" fontId="1" fillId="0" borderId="11" xfId="37" applyFont="1" applyBorder="1" applyAlignment="1">
      <alignment/>
    </xf>
    <xf numFmtId="0" fontId="15" fillId="0" borderId="15" xfId="0" applyFont="1" applyBorder="1" applyAlignment="1">
      <alignment horizontal="right"/>
    </xf>
    <xf numFmtId="43" fontId="15" fillId="0" borderId="11" xfId="37" applyFont="1" applyBorder="1" applyAlignment="1">
      <alignment/>
    </xf>
    <xf numFmtId="43" fontId="1" fillId="0" borderId="18" xfId="37" applyFont="1" applyBorder="1" applyAlignment="1">
      <alignment/>
    </xf>
    <xf numFmtId="0" fontId="1" fillId="0" borderId="15" xfId="0" applyFont="1" applyBorder="1" applyAlignment="1">
      <alignment horizontal="left"/>
    </xf>
    <xf numFmtId="43" fontId="1" fillId="0" borderId="0" xfId="37" applyFont="1" applyBorder="1" applyAlignment="1">
      <alignment/>
    </xf>
    <xf numFmtId="43" fontId="15" fillId="0" borderId="24" xfId="37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43" fontId="15" fillId="0" borderId="10" xfId="37" applyFont="1" applyBorder="1" applyAlignment="1">
      <alignment/>
    </xf>
    <xf numFmtId="0" fontId="15" fillId="0" borderId="17" xfId="0" applyFont="1" applyBorder="1" applyAlignment="1">
      <alignment horizontal="right"/>
    </xf>
    <xf numFmtId="43" fontId="15" fillId="0" borderId="17" xfId="37" applyFont="1" applyBorder="1" applyAlignment="1">
      <alignment/>
    </xf>
    <xf numFmtId="43" fontId="15" fillId="0" borderId="0" xfId="37" applyFont="1" applyBorder="1" applyAlignment="1">
      <alignment/>
    </xf>
    <xf numFmtId="0" fontId="12" fillId="0" borderId="0" xfId="0" applyFont="1" applyBorder="1" applyAlignment="1">
      <alignment/>
    </xf>
    <xf numFmtId="43" fontId="15" fillId="0" borderId="11" xfId="37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43" fontId="13" fillId="0" borderId="10" xfId="37" applyFont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43" fontId="18" fillId="0" borderId="25" xfId="37" applyFont="1" applyBorder="1" applyAlignment="1">
      <alignment horizontal="center"/>
    </xf>
    <xf numFmtId="43" fontId="18" fillId="0" borderId="10" xfId="37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3" fontId="18" fillId="0" borderId="0" xfId="37" applyFont="1" applyBorder="1" applyAlignment="1">
      <alignment horizontal="center"/>
    </xf>
    <xf numFmtId="43" fontId="18" fillId="0" borderId="15" xfId="37" applyFont="1" applyBorder="1" applyAlignment="1">
      <alignment horizontal="center"/>
    </xf>
    <xf numFmtId="43" fontId="18" fillId="0" borderId="11" xfId="37" applyFont="1" applyBorder="1" applyAlignment="1">
      <alignment horizontal="center"/>
    </xf>
    <xf numFmtId="43" fontId="18" fillId="0" borderId="14" xfId="37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3" fontId="21" fillId="0" borderId="0" xfId="37" applyFont="1" applyAlignment="1">
      <alignment/>
    </xf>
    <xf numFmtId="0" fontId="18" fillId="0" borderId="17" xfId="0" applyFont="1" applyBorder="1" applyAlignment="1">
      <alignment horizontal="center"/>
    </xf>
    <xf numFmtId="43" fontId="18" fillId="0" borderId="17" xfId="37" applyFont="1" applyBorder="1" applyAlignment="1">
      <alignment/>
    </xf>
    <xf numFmtId="43" fontId="18" fillId="0" borderId="17" xfId="0" applyNumberFormat="1" applyFont="1" applyBorder="1" applyAlignment="1">
      <alignment/>
    </xf>
    <xf numFmtId="0" fontId="21" fillId="0" borderId="0" xfId="0" applyFont="1" applyAlignment="1">
      <alignment/>
    </xf>
    <xf numFmtId="43" fontId="21" fillId="0" borderId="11" xfId="37" applyFont="1" applyBorder="1" applyAlignment="1">
      <alignment/>
    </xf>
    <xf numFmtId="43" fontId="18" fillId="0" borderId="20" xfId="37" applyFont="1" applyBorder="1" applyAlignment="1">
      <alignment/>
    </xf>
    <xf numFmtId="43" fontId="18" fillId="0" borderId="0" xfId="37" applyFont="1" applyAlignment="1">
      <alignment/>
    </xf>
    <xf numFmtId="43" fontId="18" fillId="0" borderId="22" xfId="37" applyFont="1" applyBorder="1" applyAlignment="1">
      <alignment/>
    </xf>
    <xf numFmtId="43" fontId="19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3" fontId="19" fillId="0" borderId="0" xfId="37" applyFont="1" applyAlignment="1">
      <alignment/>
    </xf>
    <xf numFmtId="43" fontId="3" fillId="0" borderId="14" xfId="37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43" fontId="3" fillId="0" borderId="15" xfId="37" applyFont="1" applyBorder="1" applyAlignment="1">
      <alignment/>
    </xf>
    <xf numFmtId="43" fontId="10" fillId="0" borderId="11" xfId="37" applyFont="1" applyBorder="1" applyAlignment="1">
      <alignment/>
    </xf>
    <xf numFmtId="43" fontId="1" fillId="0" borderId="15" xfId="37" applyFont="1" applyBorder="1" applyAlignment="1">
      <alignment/>
    </xf>
    <xf numFmtId="43" fontId="18" fillId="0" borderId="26" xfId="37" applyFont="1" applyBorder="1" applyAlignment="1">
      <alignment/>
    </xf>
    <xf numFmtId="43" fontId="18" fillId="0" borderId="16" xfId="37" applyFont="1" applyBorder="1" applyAlignment="1">
      <alignment/>
    </xf>
    <xf numFmtId="0" fontId="20" fillId="0" borderId="17" xfId="0" applyFont="1" applyBorder="1" applyAlignment="1">
      <alignment/>
    </xf>
    <xf numFmtId="43" fontId="21" fillId="0" borderId="17" xfId="37" applyFont="1" applyBorder="1" applyAlignment="1">
      <alignment/>
    </xf>
    <xf numFmtId="0" fontId="21" fillId="0" borderId="17" xfId="0" applyFont="1" applyBorder="1" applyAlignment="1">
      <alignment/>
    </xf>
    <xf numFmtId="43" fontId="21" fillId="33" borderId="17" xfId="37" applyFont="1" applyFill="1" applyBorder="1" applyAlignment="1">
      <alignment/>
    </xf>
    <xf numFmtId="43" fontId="21" fillId="0" borderId="17" xfId="0" applyNumberFormat="1" applyFont="1" applyBorder="1" applyAlignment="1">
      <alignment/>
    </xf>
    <xf numFmtId="43" fontId="19" fillId="0" borderId="17" xfId="0" applyNumberFormat="1" applyFont="1" applyBorder="1" applyAlignment="1">
      <alignment/>
    </xf>
    <xf numFmtId="43" fontId="21" fillId="33" borderId="17" xfId="0" applyNumberFormat="1" applyFont="1" applyFill="1" applyBorder="1" applyAlignment="1">
      <alignment/>
    </xf>
    <xf numFmtId="43" fontId="21" fillId="0" borderId="17" xfId="37" applyFont="1" applyBorder="1" applyAlignment="1">
      <alignment horizontal="right"/>
    </xf>
    <xf numFmtId="43" fontId="74" fillId="0" borderId="0" xfId="0" applyNumberFormat="1" applyFont="1" applyAlignment="1">
      <alignment/>
    </xf>
    <xf numFmtId="0" fontId="74" fillId="0" borderId="0" xfId="0" applyFont="1" applyAlignment="1">
      <alignment/>
    </xf>
    <xf numFmtId="43" fontId="74" fillId="0" borderId="0" xfId="37" applyFont="1" applyAlignment="1">
      <alignment/>
    </xf>
    <xf numFmtId="0" fontId="75" fillId="0" borderId="17" xfId="0" applyFont="1" applyBorder="1" applyAlignment="1">
      <alignment/>
    </xf>
    <xf numFmtId="43" fontId="75" fillId="0" borderId="17" xfId="37" applyFont="1" applyBorder="1" applyAlignment="1">
      <alignment/>
    </xf>
    <xf numFmtId="43" fontId="75" fillId="0" borderId="17" xfId="37" applyFont="1" applyBorder="1" applyAlignment="1">
      <alignment horizontal="right"/>
    </xf>
    <xf numFmtId="43" fontId="75" fillId="33" borderId="17" xfId="0" applyNumberFormat="1" applyFont="1" applyFill="1" applyBorder="1" applyAlignment="1">
      <alignment/>
    </xf>
    <xf numFmtId="43" fontId="76" fillId="0" borderId="0" xfId="37" applyFont="1" applyAlignment="1">
      <alignment/>
    </xf>
    <xf numFmtId="0" fontId="76" fillId="0" borderId="0" xfId="0" applyFont="1" applyAlignment="1">
      <alignment/>
    </xf>
    <xf numFmtId="43" fontId="76" fillId="0" borderId="0" xfId="0" applyNumberFormat="1" applyFont="1" applyAlignment="1">
      <alignment/>
    </xf>
    <xf numFmtId="43" fontId="76" fillId="0" borderId="17" xfId="0" applyNumberFormat="1" applyFont="1" applyBorder="1" applyAlignment="1">
      <alignment/>
    </xf>
    <xf numFmtId="43" fontId="75" fillId="33" borderId="17" xfId="37" applyFont="1" applyFill="1" applyBorder="1" applyAlignment="1">
      <alignment/>
    </xf>
    <xf numFmtId="43" fontId="75" fillId="0" borderId="17" xfId="0" applyNumberFormat="1" applyFont="1" applyBorder="1" applyAlignment="1">
      <alignment/>
    </xf>
    <xf numFmtId="0" fontId="24" fillId="0" borderId="0" xfId="0" applyFont="1" applyAlignment="1">
      <alignment/>
    </xf>
    <xf numFmtId="43" fontId="21" fillId="34" borderId="17" xfId="37" applyFont="1" applyFill="1" applyBorder="1" applyAlignment="1">
      <alignment/>
    </xf>
    <xf numFmtId="0" fontId="19" fillId="34" borderId="0" xfId="0" applyFont="1" applyFill="1" applyAlignment="1">
      <alignment/>
    </xf>
    <xf numFmtId="43" fontId="14" fillId="0" borderId="0" xfId="37" applyFont="1" applyBorder="1" applyAlignment="1">
      <alignment horizontal="center"/>
    </xf>
    <xf numFmtId="0" fontId="14" fillId="0" borderId="0" xfId="0" applyFont="1" applyBorder="1" applyAlignment="1">
      <alignment/>
    </xf>
    <xf numFmtId="43" fontId="13" fillId="0" borderId="0" xfId="37" applyFont="1" applyBorder="1" applyAlignment="1">
      <alignment/>
    </xf>
    <xf numFmtId="0" fontId="13" fillId="0" borderId="0" xfId="0" applyFont="1" applyBorder="1" applyAlignment="1">
      <alignment/>
    </xf>
    <xf numFmtId="43" fontId="13" fillId="0" borderId="0" xfId="37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3" fontId="25" fillId="0" borderId="0" xfId="37" applyFont="1" applyAlignment="1">
      <alignment horizontal="center"/>
    </xf>
    <xf numFmtId="15" fontId="25" fillId="0" borderId="0" xfId="37" applyNumberFormat="1" applyFont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left"/>
    </xf>
    <xf numFmtId="43" fontId="29" fillId="0" borderId="17" xfId="37" applyFont="1" applyBorder="1" applyAlignment="1">
      <alignment/>
    </xf>
    <xf numFmtId="0" fontId="29" fillId="0" borderId="17" xfId="0" applyFont="1" applyBorder="1" applyAlignment="1">
      <alignment/>
    </xf>
    <xf numFmtId="43" fontId="29" fillId="0" borderId="17" xfId="37" applyFont="1" applyBorder="1" applyAlignment="1">
      <alignment horizontal="right"/>
    </xf>
    <xf numFmtId="0" fontId="27" fillId="0" borderId="17" xfId="0" applyFont="1" applyBorder="1" applyAlignment="1">
      <alignment horizontal="right"/>
    </xf>
    <xf numFmtId="43" fontId="27" fillId="0" borderId="17" xfId="37" applyFont="1" applyBorder="1" applyAlignment="1">
      <alignment/>
    </xf>
    <xf numFmtId="43" fontId="27" fillId="0" borderId="17" xfId="37" applyFont="1" applyBorder="1" applyAlignment="1">
      <alignment horizontal="right"/>
    </xf>
    <xf numFmtId="0" fontId="30" fillId="0" borderId="17" xfId="0" applyFont="1" applyBorder="1" applyAlignment="1">
      <alignment horizontal="right"/>
    </xf>
    <xf numFmtId="43" fontId="30" fillId="0" borderId="17" xfId="37" applyFont="1" applyBorder="1" applyAlignment="1">
      <alignment/>
    </xf>
    <xf numFmtId="43" fontId="30" fillId="0" borderId="17" xfId="37" applyFont="1" applyBorder="1" applyAlignment="1">
      <alignment horizontal="right"/>
    </xf>
    <xf numFmtId="43" fontId="30" fillId="0" borderId="17" xfId="37" applyFont="1" applyBorder="1" applyAlignment="1">
      <alignment/>
    </xf>
    <xf numFmtId="0" fontId="28" fillId="0" borderId="17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right"/>
    </xf>
    <xf numFmtId="43" fontId="29" fillId="0" borderId="17" xfId="37" applyFont="1" applyBorder="1" applyAlignment="1">
      <alignment horizontal="center"/>
    </xf>
    <xf numFmtId="43" fontId="29" fillId="0" borderId="16" xfId="37" applyFont="1" applyBorder="1" applyAlignment="1">
      <alignment horizontal="center"/>
    </xf>
    <xf numFmtId="43" fontId="27" fillId="0" borderId="17" xfId="0" applyNumberFormat="1" applyFont="1" applyBorder="1" applyAlignment="1">
      <alignment horizontal="center"/>
    </xf>
    <xf numFmtId="43" fontId="27" fillId="0" borderId="17" xfId="0" applyNumberFormat="1" applyFont="1" applyBorder="1" applyAlignment="1">
      <alignment horizontal="right"/>
    </xf>
    <xf numFmtId="43" fontId="27" fillId="0" borderId="16" xfId="0" applyNumberFormat="1" applyFont="1" applyBorder="1" applyAlignment="1">
      <alignment horizontal="center"/>
    </xf>
    <xf numFmtId="43" fontId="30" fillId="0" borderId="17" xfId="37" applyFont="1" applyBorder="1" applyAlignment="1">
      <alignment horizontal="center"/>
    </xf>
    <xf numFmtId="43" fontId="30" fillId="0" borderId="17" xfId="37" applyFont="1" applyBorder="1" applyAlignment="1">
      <alignment horizontal="center" vertical="justify"/>
    </xf>
    <xf numFmtId="43" fontId="30" fillId="0" borderId="16" xfId="37" applyFont="1" applyBorder="1" applyAlignment="1">
      <alignment horizontal="center"/>
    </xf>
    <xf numFmtId="43" fontId="27" fillId="0" borderId="17" xfId="37" applyFont="1" applyBorder="1" applyAlignment="1">
      <alignment horizontal="center"/>
    </xf>
    <xf numFmtId="43" fontId="27" fillId="0" borderId="16" xfId="37" applyFont="1" applyBorder="1" applyAlignment="1">
      <alignment horizontal="center"/>
    </xf>
    <xf numFmtId="0" fontId="29" fillId="0" borderId="17" xfId="0" applyFont="1" applyBorder="1" applyAlignment="1">
      <alignment horizontal="right"/>
    </xf>
    <xf numFmtId="0" fontId="77" fillId="0" borderId="17" xfId="0" applyFont="1" applyBorder="1" applyAlignment="1">
      <alignment horizontal="right"/>
    </xf>
    <xf numFmtId="43" fontId="77" fillId="0" borderId="17" xfId="37" applyNumberFormat="1" applyFont="1" applyBorder="1" applyAlignment="1">
      <alignment/>
    </xf>
    <xf numFmtId="43" fontId="77" fillId="0" borderId="17" xfId="37" applyNumberFormat="1" applyFont="1" applyBorder="1" applyAlignment="1">
      <alignment horizontal="center"/>
    </xf>
    <xf numFmtId="43" fontId="28" fillId="0" borderId="17" xfId="37" applyFont="1" applyBorder="1" applyAlignment="1">
      <alignment/>
    </xf>
    <xf numFmtId="43" fontId="29" fillId="0" borderId="17" xfId="37" applyFont="1" applyBorder="1" applyAlignment="1">
      <alignment/>
    </xf>
    <xf numFmtId="43" fontId="30" fillId="0" borderId="17" xfId="37" applyNumberFormat="1" applyFont="1" applyBorder="1" applyAlignment="1">
      <alignment horizontal="right"/>
    </xf>
    <xf numFmtId="0" fontId="28" fillId="35" borderId="17" xfId="0" applyFont="1" applyFill="1" applyBorder="1" applyAlignment="1">
      <alignment horizontal="right"/>
    </xf>
    <xf numFmtId="43" fontId="28" fillId="35" borderId="17" xfId="37" applyFont="1" applyFill="1" applyBorder="1" applyAlignment="1">
      <alignment/>
    </xf>
    <xf numFmtId="43" fontId="27" fillId="0" borderId="10" xfId="37" applyFont="1" applyBorder="1" applyAlignment="1">
      <alignment horizontal="right"/>
    </xf>
    <xf numFmtId="0" fontId="30" fillId="0" borderId="20" xfId="0" applyFont="1" applyBorder="1" applyAlignment="1">
      <alignment horizontal="right"/>
    </xf>
    <xf numFmtId="43" fontId="30" fillId="0" borderId="20" xfId="37" applyFont="1" applyBorder="1" applyAlignment="1">
      <alignment/>
    </xf>
    <xf numFmtId="43" fontId="30" fillId="0" borderId="20" xfId="37" applyFont="1" applyBorder="1" applyAlignment="1">
      <alignment horizontal="right"/>
    </xf>
    <xf numFmtId="208" fontId="30" fillId="0" borderId="20" xfId="37" applyNumberFormat="1" applyFont="1" applyBorder="1" applyAlignment="1">
      <alignment/>
    </xf>
    <xf numFmtId="43" fontId="30" fillId="0" borderId="20" xfId="37" applyNumberFormat="1" applyFont="1" applyBorder="1" applyAlignment="1">
      <alignment horizontal="right"/>
    </xf>
    <xf numFmtId="208" fontId="30" fillId="0" borderId="20" xfId="37" applyNumberFormat="1" applyFont="1" applyBorder="1" applyAlignment="1">
      <alignment horizontal="right"/>
    </xf>
    <xf numFmtId="207" fontId="30" fillId="0" borderId="20" xfId="37" applyNumberFormat="1" applyFont="1" applyBorder="1" applyAlignment="1">
      <alignment/>
    </xf>
    <xf numFmtId="43" fontId="74" fillId="0" borderId="11" xfId="0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3" fontId="15" fillId="0" borderId="10" xfId="37" applyFont="1" applyBorder="1" applyAlignment="1">
      <alignment horizontal="center"/>
    </xf>
    <xf numFmtId="43" fontId="15" fillId="0" borderId="16" xfId="37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8" xfId="0" applyFont="1" applyBorder="1" applyAlignment="1">
      <alignment horizontal="right"/>
    </xf>
    <xf numFmtId="0" fontId="15" fillId="0" borderId="19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5" fillId="0" borderId="17" xfId="0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28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5" fillId="0" borderId="26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15" fontId="3" fillId="0" borderId="11" xfId="0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15" fontId="3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9" xfId="0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0" xfId="0" applyFont="1" applyAlignment="1">
      <alignment horizontal="left"/>
    </xf>
    <xf numFmtId="43" fontId="18" fillId="0" borderId="0" xfId="37" applyFont="1" applyAlignment="1">
      <alignment horizontal="left"/>
    </xf>
    <xf numFmtId="0" fontId="18" fillId="0" borderId="18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43" fontId="18" fillId="0" borderId="0" xfId="37" applyFont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27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5"/>
  <sheetViews>
    <sheetView zoomScale="150" zoomScaleNormal="150" zoomScalePageLayoutView="0" workbookViewId="0" topLeftCell="A25">
      <selection activeCell="D19" sqref="D19"/>
    </sheetView>
  </sheetViews>
  <sheetFormatPr defaultColWidth="9.140625" defaultRowHeight="21.75"/>
  <cols>
    <col min="1" max="1" width="47.28125" style="19" customWidth="1"/>
    <col min="2" max="2" width="20.28125" style="73" customWidth="1"/>
    <col min="3" max="3" width="3.57421875" style="73" customWidth="1"/>
    <col min="4" max="4" width="22.57421875" style="73" customWidth="1"/>
  </cols>
  <sheetData>
    <row r="1" spans="1:4" s="1" customFormat="1" ht="21.75" customHeight="1">
      <c r="A1" s="238" t="s">
        <v>143</v>
      </c>
      <c r="B1" s="238"/>
      <c r="C1" s="238"/>
      <c r="D1" s="238"/>
    </row>
    <row r="2" spans="1:4" s="1" customFormat="1" ht="20.25" customHeight="1">
      <c r="A2" s="238" t="s">
        <v>81</v>
      </c>
      <c r="B2" s="238"/>
      <c r="C2" s="238"/>
      <c r="D2" s="238"/>
    </row>
    <row r="3" spans="1:4" s="1" customFormat="1" ht="21">
      <c r="A3" s="238" t="s">
        <v>298</v>
      </c>
      <c r="B3" s="238"/>
      <c r="C3" s="238"/>
      <c r="D3" s="238"/>
    </row>
    <row r="4" spans="1:4" s="1" customFormat="1" ht="21">
      <c r="A4" s="51" t="s">
        <v>32</v>
      </c>
      <c r="B4" s="53" t="s">
        <v>24</v>
      </c>
      <c r="C4" s="54"/>
      <c r="D4" s="53" t="s">
        <v>79</v>
      </c>
    </row>
    <row r="5" spans="1:4" s="1" customFormat="1" ht="21">
      <c r="A5" s="1" t="s">
        <v>82</v>
      </c>
      <c r="B5" s="22">
        <v>5388260.82</v>
      </c>
      <c r="C5" s="22"/>
      <c r="D5" s="22">
        <v>66958621.98</v>
      </c>
    </row>
    <row r="6" spans="1:4" s="1" customFormat="1" ht="21">
      <c r="A6" s="1" t="s">
        <v>300</v>
      </c>
      <c r="B6" s="22">
        <v>0</v>
      </c>
      <c r="C6" s="22"/>
      <c r="D6" s="22">
        <v>9368830</v>
      </c>
    </row>
    <row r="7" spans="1:4" s="1" customFormat="1" ht="21">
      <c r="A7" s="1" t="s">
        <v>147</v>
      </c>
      <c r="B7" s="22">
        <v>398827.94</v>
      </c>
      <c r="C7" s="22"/>
      <c r="D7" s="22">
        <v>3368237.99</v>
      </c>
    </row>
    <row r="8" spans="1:4" s="1" customFormat="1" ht="21">
      <c r="A8" s="1" t="s">
        <v>86</v>
      </c>
      <c r="B8" s="22">
        <v>71308</v>
      </c>
      <c r="C8" s="22"/>
      <c r="D8" s="22">
        <v>1305987</v>
      </c>
    </row>
    <row r="9" spans="1:4" s="1" customFormat="1" ht="21">
      <c r="A9" s="1" t="s">
        <v>148</v>
      </c>
      <c r="B9" s="22">
        <v>0</v>
      </c>
      <c r="C9" s="22"/>
      <c r="D9" s="22">
        <v>4682010</v>
      </c>
    </row>
    <row r="10" spans="1:4" s="1" customFormat="1" ht="21">
      <c r="A10" s="1" t="s">
        <v>281</v>
      </c>
      <c r="B10" s="22">
        <v>1400</v>
      </c>
      <c r="C10" s="22"/>
      <c r="D10" s="22">
        <v>21400</v>
      </c>
    </row>
    <row r="11" spans="1:4" s="1" customFormat="1" ht="21">
      <c r="A11" s="1" t="s">
        <v>137</v>
      </c>
      <c r="B11" s="22">
        <v>1217.52</v>
      </c>
      <c r="C11" s="22"/>
      <c r="D11" s="22">
        <v>7027.44</v>
      </c>
    </row>
    <row r="12" spans="1:4" s="1" customFormat="1" ht="21">
      <c r="A12" s="1" t="s">
        <v>233</v>
      </c>
      <c r="B12" s="22">
        <v>0</v>
      </c>
      <c r="C12" s="22"/>
      <c r="D12" s="22">
        <v>410</v>
      </c>
    </row>
    <row r="13" spans="1:4" s="1" customFormat="1" ht="21">
      <c r="A13" s="1" t="s">
        <v>14</v>
      </c>
      <c r="B13" s="22">
        <v>0</v>
      </c>
      <c r="C13" s="22"/>
      <c r="D13" s="22">
        <v>433600</v>
      </c>
    </row>
    <row r="14" spans="1:4" s="1" customFormat="1" ht="21">
      <c r="A14" s="1" t="s">
        <v>291</v>
      </c>
      <c r="B14" s="22">
        <v>0</v>
      </c>
      <c r="C14" s="22"/>
      <c r="D14" s="22">
        <v>1963000</v>
      </c>
    </row>
    <row r="15" spans="1:4" s="1" customFormat="1" ht="21">
      <c r="A15" s="1" t="s">
        <v>299</v>
      </c>
      <c r="B15" s="22">
        <v>9</v>
      </c>
      <c r="C15" s="22"/>
      <c r="D15" s="22">
        <v>9</v>
      </c>
    </row>
    <row r="16" spans="1:4" s="52" customFormat="1" ht="21.75" thickBot="1">
      <c r="A16" s="50" t="s">
        <v>18</v>
      </c>
      <c r="B16" s="60">
        <f>SUM(B5:B15)</f>
        <v>5861023.28</v>
      </c>
      <c r="C16" s="55"/>
      <c r="D16" s="60">
        <f>SUM(D5:D15)</f>
        <v>88109133.40999998</v>
      </c>
    </row>
    <row r="17" spans="1:4" s="1" customFormat="1" ht="21.75" thickTop="1">
      <c r="A17" s="51" t="s">
        <v>41</v>
      </c>
      <c r="B17" s="22"/>
      <c r="C17" s="22"/>
      <c r="D17" s="22"/>
    </row>
    <row r="18" spans="1:4" s="1" customFormat="1" ht="21">
      <c r="A18" s="1" t="s">
        <v>83</v>
      </c>
      <c r="B18" s="22">
        <v>2759297.42</v>
      </c>
      <c r="C18" s="22"/>
      <c r="D18" s="22">
        <v>35817753.52</v>
      </c>
    </row>
    <row r="19" spans="1:4" s="1" customFormat="1" ht="21">
      <c r="A19" s="1" t="s">
        <v>301</v>
      </c>
      <c r="B19" s="22">
        <v>725900</v>
      </c>
      <c r="C19" s="22"/>
      <c r="D19" s="22">
        <v>8593210</v>
      </c>
    </row>
    <row r="20" spans="1:4" s="1" customFormat="1" ht="21">
      <c r="A20" s="1" t="s">
        <v>146</v>
      </c>
      <c r="B20" s="22">
        <v>665269.28</v>
      </c>
      <c r="C20" s="22"/>
      <c r="D20" s="22">
        <v>2463484.93</v>
      </c>
    </row>
    <row r="21" spans="1:4" s="1" customFormat="1" ht="21">
      <c r="A21" s="1" t="s">
        <v>84</v>
      </c>
      <c r="B21" s="22">
        <v>382492</v>
      </c>
      <c r="C21" s="22"/>
      <c r="D21" s="22">
        <v>11942009.93</v>
      </c>
    </row>
    <row r="22" spans="1:4" s="1" customFormat="1" ht="21">
      <c r="A22" s="1" t="s">
        <v>145</v>
      </c>
      <c r="B22" s="22">
        <v>66150</v>
      </c>
      <c r="C22" s="22"/>
      <c r="D22" s="22">
        <v>4811160</v>
      </c>
    </row>
    <row r="23" spans="1:4" s="1" customFormat="1" ht="21">
      <c r="A23" s="1" t="s">
        <v>117</v>
      </c>
      <c r="B23" s="22">
        <v>0</v>
      </c>
      <c r="C23" s="22"/>
      <c r="D23" s="22">
        <v>56560</v>
      </c>
    </row>
    <row r="24" spans="1:4" s="1" customFormat="1" ht="21">
      <c r="A24" s="1" t="s">
        <v>68</v>
      </c>
      <c r="B24" s="22">
        <v>1133220</v>
      </c>
      <c r="C24" s="22"/>
      <c r="D24" s="22">
        <v>14905734.42</v>
      </c>
    </row>
    <row r="25" spans="1:4" s="1" customFormat="1" ht="21">
      <c r="A25" s="1" t="s">
        <v>5</v>
      </c>
      <c r="B25" s="22">
        <v>80554</v>
      </c>
      <c r="C25" s="22"/>
      <c r="D25" s="22">
        <v>1324741</v>
      </c>
    </row>
    <row r="26" spans="1:4" s="1" customFormat="1" ht="21">
      <c r="A26" s="1" t="s">
        <v>290</v>
      </c>
      <c r="B26" s="22">
        <v>0</v>
      </c>
      <c r="C26" s="22"/>
      <c r="D26" s="22">
        <v>1963000</v>
      </c>
    </row>
    <row r="27" spans="2:4" s="1" customFormat="1" ht="21">
      <c r="B27" s="22"/>
      <c r="C27" s="22"/>
      <c r="D27" s="22"/>
    </row>
    <row r="28" spans="1:4" s="52" customFormat="1" ht="21.75" thickBot="1">
      <c r="A28" s="50" t="s">
        <v>18</v>
      </c>
      <c r="B28" s="60">
        <f>SUM(B18:B27)</f>
        <v>5812882.7</v>
      </c>
      <c r="C28" s="55"/>
      <c r="D28" s="60">
        <f>SUM(D18:D27)</f>
        <v>81877653.8</v>
      </c>
    </row>
    <row r="29" spans="1:4" s="1" customFormat="1" ht="21.75" thickTop="1">
      <c r="A29" s="52" t="s">
        <v>85</v>
      </c>
      <c r="B29" s="55">
        <f>B16-B28</f>
        <v>48140.580000000075</v>
      </c>
      <c r="C29" s="55"/>
      <c r="D29" s="55">
        <f>D16-D28</f>
        <v>6231479.6099999845</v>
      </c>
    </row>
    <row r="30" spans="1:4" s="1" customFormat="1" ht="21">
      <c r="A30" s="52"/>
      <c r="B30" s="55"/>
      <c r="C30" s="55"/>
      <c r="D30" s="55"/>
    </row>
    <row r="31" spans="1:4" s="1" customFormat="1" ht="21">
      <c r="A31" s="52"/>
      <c r="B31" s="55"/>
      <c r="C31" s="55"/>
      <c r="D31" s="55"/>
    </row>
    <row r="32" spans="1:4" s="1" customFormat="1" ht="21">
      <c r="A32" s="52"/>
      <c r="B32" s="55"/>
      <c r="C32" s="55"/>
      <c r="D32" s="55"/>
    </row>
    <row r="33" spans="1:6" s="1" customFormat="1" ht="21">
      <c r="A33" s="239" t="s">
        <v>293</v>
      </c>
      <c r="B33" s="239"/>
      <c r="C33" s="239"/>
      <c r="D33" s="239"/>
      <c r="E33" s="48"/>
      <c r="F33" s="48"/>
    </row>
    <row r="34" spans="1:6" s="1" customFormat="1" ht="21">
      <c r="A34" s="239" t="s">
        <v>292</v>
      </c>
      <c r="B34" s="239"/>
      <c r="C34" s="239"/>
      <c r="D34" s="239"/>
      <c r="E34" s="48"/>
      <c r="F34" s="48"/>
    </row>
    <row r="35" spans="1:6" s="3" customFormat="1" ht="23.25">
      <c r="A35" s="240" t="s">
        <v>127</v>
      </c>
      <c r="B35" s="240"/>
      <c r="C35" s="240"/>
      <c r="D35" s="240"/>
      <c r="E35" s="48"/>
      <c r="F35" s="48"/>
    </row>
    <row r="36" spans="2:4" s="3" customFormat="1" ht="23.25">
      <c r="B36" s="4"/>
      <c r="C36" s="4"/>
      <c r="D36" s="4"/>
    </row>
    <row r="37" spans="2:4" s="3" customFormat="1" ht="23.25">
      <c r="B37" s="4"/>
      <c r="C37" s="4"/>
      <c r="D37" s="4"/>
    </row>
    <row r="38" spans="2:4" s="3" customFormat="1" ht="23.25">
      <c r="B38" s="4"/>
      <c r="C38" s="4"/>
      <c r="D38" s="4"/>
    </row>
    <row r="39" spans="2:4" s="3" customFormat="1" ht="23.25">
      <c r="B39" s="4"/>
      <c r="C39" s="4"/>
      <c r="D39" s="4"/>
    </row>
    <row r="40" spans="2:4" s="3" customFormat="1" ht="23.25">
      <c r="B40" s="4"/>
      <c r="C40" s="4"/>
      <c r="D40" s="4"/>
    </row>
    <row r="41" spans="2:4" s="3" customFormat="1" ht="23.25">
      <c r="B41" s="4"/>
      <c r="C41" s="4"/>
      <c r="D41" s="4"/>
    </row>
    <row r="42" spans="2:4" s="3" customFormat="1" ht="23.25">
      <c r="B42" s="4"/>
      <c r="C42" s="4"/>
      <c r="D42" s="4"/>
    </row>
    <row r="43" spans="2:4" s="3" customFormat="1" ht="23.25">
      <c r="B43" s="4"/>
      <c r="C43" s="4"/>
      <c r="D43" s="4"/>
    </row>
    <row r="44" spans="2:4" s="3" customFormat="1" ht="23.25">
      <c r="B44" s="4"/>
      <c r="C44" s="4"/>
      <c r="D44" s="4"/>
    </row>
    <row r="45" spans="2:4" s="3" customFormat="1" ht="23.25">
      <c r="B45" s="4"/>
      <c r="C45" s="4"/>
      <c r="D45" s="4"/>
    </row>
    <row r="46" spans="2:4" s="3" customFormat="1" ht="23.25">
      <c r="B46" s="4"/>
      <c r="C46" s="4"/>
      <c r="D46" s="4"/>
    </row>
    <row r="47" spans="2:4" s="3" customFormat="1" ht="23.25">
      <c r="B47" s="4"/>
      <c r="C47" s="4"/>
      <c r="D47" s="4"/>
    </row>
    <row r="48" spans="2:4" s="3" customFormat="1" ht="23.25">
      <c r="B48" s="4"/>
      <c r="C48" s="4"/>
      <c r="D48" s="4"/>
    </row>
    <row r="49" spans="2:4" s="3" customFormat="1" ht="23.25">
      <c r="B49" s="4"/>
      <c r="C49" s="4"/>
      <c r="D49" s="4"/>
    </row>
    <row r="50" spans="2:4" s="3" customFormat="1" ht="23.25">
      <c r="B50" s="4"/>
      <c r="C50" s="4"/>
      <c r="D50" s="4"/>
    </row>
    <row r="51" spans="2:4" s="3" customFormat="1" ht="23.25">
      <c r="B51" s="4"/>
      <c r="C51" s="4"/>
      <c r="D51" s="4"/>
    </row>
    <row r="52" spans="2:4" s="3" customFormat="1" ht="23.25">
      <c r="B52" s="4"/>
      <c r="C52" s="4"/>
      <c r="D52" s="4"/>
    </row>
    <row r="53" spans="2:4" s="3" customFormat="1" ht="23.25">
      <c r="B53" s="4"/>
      <c r="C53" s="4"/>
      <c r="D53" s="4"/>
    </row>
    <row r="54" spans="2:4" s="3" customFormat="1" ht="23.25">
      <c r="B54" s="4"/>
      <c r="C54" s="4"/>
      <c r="D54" s="4"/>
    </row>
    <row r="55" spans="2:4" s="3" customFormat="1" ht="23.25">
      <c r="B55" s="4"/>
      <c r="C55" s="4"/>
      <c r="D55" s="4"/>
    </row>
    <row r="56" spans="2:4" s="3" customFormat="1" ht="23.25">
      <c r="B56" s="4"/>
      <c r="C56" s="4"/>
      <c r="D56" s="4"/>
    </row>
    <row r="57" spans="2:4" s="3" customFormat="1" ht="23.25">
      <c r="B57" s="4"/>
      <c r="C57" s="4"/>
      <c r="D57" s="4"/>
    </row>
    <row r="58" spans="2:4" s="3" customFormat="1" ht="23.25">
      <c r="B58" s="4"/>
      <c r="C58" s="4"/>
      <c r="D58" s="4"/>
    </row>
    <row r="59" spans="2:4" s="3" customFormat="1" ht="23.25">
      <c r="B59" s="4"/>
      <c r="C59" s="4"/>
      <c r="D59" s="4"/>
    </row>
    <row r="60" spans="2:4" s="3" customFormat="1" ht="23.25">
      <c r="B60" s="4"/>
      <c r="C60" s="4"/>
      <c r="D60" s="4"/>
    </row>
    <row r="61" spans="2:4" s="3" customFormat="1" ht="23.25">
      <c r="B61" s="4"/>
      <c r="C61" s="4"/>
      <c r="D61" s="4"/>
    </row>
    <row r="62" spans="2:4" s="3" customFormat="1" ht="23.25">
      <c r="B62" s="4"/>
      <c r="C62" s="4"/>
      <c r="D62" s="4"/>
    </row>
    <row r="63" spans="2:4" s="3" customFormat="1" ht="23.25">
      <c r="B63" s="4"/>
      <c r="C63" s="4"/>
      <c r="D63" s="4"/>
    </row>
    <row r="64" spans="2:4" s="3" customFormat="1" ht="23.25">
      <c r="B64" s="4"/>
      <c r="C64" s="4"/>
      <c r="D64" s="4"/>
    </row>
    <row r="65" spans="2:4" s="3" customFormat="1" ht="23.25">
      <c r="B65" s="4"/>
      <c r="C65" s="4"/>
      <c r="D65" s="4"/>
    </row>
    <row r="66" spans="2:4" s="3" customFormat="1" ht="23.25">
      <c r="B66" s="4"/>
      <c r="C66" s="4"/>
      <c r="D66" s="4"/>
    </row>
    <row r="67" spans="2:4" s="3" customFormat="1" ht="23.25">
      <c r="B67" s="4"/>
      <c r="C67" s="4"/>
      <c r="D67" s="4"/>
    </row>
    <row r="68" spans="2:4" s="3" customFormat="1" ht="23.25">
      <c r="B68" s="4"/>
      <c r="C68" s="4"/>
      <c r="D68" s="4"/>
    </row>
    <row r="69" spans="2:4" s="3" customFormat="1" ht="23.25">
      <c r="B69" s="4"/>
      <c r="C69" s="4"/>
      <c r="D69" s="4"/>
    </row>
    <row r="70" spans="2:4" s="3" customFormat="1" ht="23.25">
      <c r="B70" s="4"/>
      <c r="C70" s="4"/>
      <c r="D70" s="4"/>
    </row>
    <row r="71" spans="2:4" s="3" customFormat="1" ht="23.25">
      <c r="B71" s="4"/>
      <c r="C71" s="4"/>
      <c r="D71" s="4"/>
    </row>
    <row r="72" spans="2:4" s="3" customFormat="1" ht="23.25">
      <c r="B72" s="4"/>
      <c r="C72" s="4"/>
      <c r="D72" s="4"/>
    </row>
    <row r="73" spans="2:4" s="3" customFormat="1" ht="23.25">
      <c r="B73" s="4"/>
      <c r="C73" s="4"/>
      <c r="D73" s="4"/>
    </row>
    <row r="74" spans="2:4" s="3" customFormat="1" ht="23.25">
      <c r="B74" s="4"/>
      <c r="C74" s="4"/>
      <c r="D74" s="4"/>
    </row>
    <row r="75" spans="2:4" s="3" customFormat="1" ht="23.25">
      <c r="B75" s="4"/>
      <c r="C75" s="4"/>
      <c r="D75" s="4"/>
    </row>
    <row r="76" spans="2:4" s="3" customFormat="1" ht="23.25">
      <c r="B76" s="4"/>
      <c r="C76" s="4"/>
      <c r="D76" s="4"/>
    </row>
    <row r="77" spans="2:4" s="3" customFormat="1" ht="23.25">
      <c r="B77" s="4"/>
      <c r="C77" s="4"/>
      <c r="D77" s="4"/>
    </row>
    <row r="78" spans="2:4" s="3" customFormat="1" ht="23.25">
      <c r="B78" s="4"/>
      <c r="C78" s="4"/>
      <c r="D78" s="4"/>
    </row>
    <row r="79" spans="2:4" s="3" customFormat="1" ht="23.25">
      <c r="B79" s="4"/>
      <c r="C79" s="4"/>
      <c r="D79" s="4"/>
    </row>
    <row r="80" spans="2:4" s="3" customFormat="1" ht="23.25">
      <c r="B80" s="4"/>
      <c r="C80" s="4"/>
      <c r="D80" s="4"/>
    </row>
    <row r="81" spans="2:4" s="3" customFormat="1" ht="23.25">
      <c r="B81" s="4"/>
      <c r="C81" s="4"/>
      <c r="D81" s="4"/>
    </row>
    <row r="82" spans="2:4" s="3" customFormat="1" ht="23.25">
      <c r="B82" s="4"/>
      <c r="C82" s="4"/>
      <c r="D82" s="4"/>
    </row>
    <row r="83" spans="2:4" s="3" customFormat="1" ht="23.25">
      <c r="B83" s="4"/>
      <c r="C83" s="4"/>
      <c r="D83" s="4"/>
    </row>
    <row r="84" spans="2:4" s="3" customFormat="1" ht="23.25">
      <c r="B84" s="4"/>
      <c r="C84" s="4"/>
      <c r="D84" s="4"/>
    </row>
    <row r="85" spans="2:4" s="3" customFormat="1" ht="23.25">
      <c r="B85" s="4"/>
      <c r="C85" s="4"/>
      <c r="D85" s="4"/>
    </row>
    <row r="86" spans="2:4" s="3" customFormat="1" ht="23.25">
      <c r="B86" s="4"/>
      <c r="C86" s="4"/>
      <c r="D86" s="4"/>
    </row>
    <row r="87" spans="2:4" s="3" customFormat="1" ht="23.25">
      <c r="B87" s="4"/>
      <c r="C87" s="4"/>
      <c r="D87" s="4"/>
    </row>
    <row r="88" spans="2:4" s="3" customFormat="1" ht="23.25">
      <c r="B88" s="4"/>
      <c r="C88" s="4"/>
      <c r="D88" s="4"/>
    </row>
    <row r="89" spans="2:4" s="3" customFormat="1" ht="23.25">
      <c r="B89" s="4"/>
      <c r="C89" s="4"/>
      <c r="D89" s="4"/>
    </row>
    <row r="90" spans="2:4" s="3" customFormat="1" ht="23.25">
      <c r="B90" s="4"/>
      <c r="C90" s="4"/>
      <c r="D90" s="4"/>
    </row>
    <row r="91" spans="2:4" s="3" customFormat="1" ht="23.25">
      <c r="B91" s="4"/>
      <c r="C91" s="4"/>
      <c r="D91" s="4"/>
    </row>
    <row r="92" spans="2:4" s="3" customFormat="1" ht="23.25">
      <c r="B92" s="4"/>
      <c r="C92" s="4"/>
      <c r="D92" s="4"/>
    </row>
    <row r="93" spans="2:4" s="3" customFormat="1" ht="23.25">
      <c r="B93" s="4"/>
      <c r="C93" s="4"/>
      <c r="D93" s="4"/>
    </row>
    <row r="94" spans="2:4" s="3" customFormat="1" ht="23.25">
      <c r="B94" s="4"/>
      <c r="C94" s="4"/>
      <c r="D94" s="4"/>
    </row>
    <row r="95" spans="2:4" s="3" customFormat="1" ht="23.25">
      <c r="B95" s="4"/>
      <c r="C95" s="4"/>
      <c r="D95" s="4"/>
    </row>
    <row r="96" spans="2:4" s="3" customFormat="1" ht="23.25">
      <c r="B96" s="4"/>
      <c r="C96" s="4"/>
      <c r="D96" s="4"/>
    </row>
    <row r="97" spans="2:4" s="3" customFormat="1" ht="23.25">
      <c r="B97" s="4"/>
      <c r="C97" s="4"/>
      <c r="D97" s="4"/>
    </row>
    <row r="98" spans="2:4" s="3" customFormat="1" ht="23.25">
      <c r="B98" s="4"/>
      <c r="C98" s="4"/>
      <c r="D98" s="4"/>
    </row>
    <row r="99" spans="2:4" s="3" customFormat="1" ht="23.25">
      <c r="B99" s="4"/>
      <c r="C99" s="4"/>
      <c r="D99" s="4"/>
    </row>
    <row r="100" spans="2:4" s="3" customFormat="1" ht="23.25">
      <c r="B100" s="4"/>
      <c r="C100" s="4"/>
      <c r="D100" s="4"/>
    </row>
    <row r="101" spans="2:4" s="3" customFormat="1" ht="23.25">
      <c r="B101" s="4"/>
      <c r="C101" s="4"/>
      <c r="D101" s="4"/>
    </row>
    <row r="102" spans="2:4" s="3" customFormat="1" ht="23.25">
      <c r="B102" s="4"/>
      <c r="C102" s="4"/>
      <c r="D102" s="4"/>
    </row>
    <row r="103" spans="2:4" s="3" customFormat="1" ht="23.25">
      <c r="B103" s="4"/>
      <c r="C103" s="4"/>
      <c r="D103" s="4"/>
    </row>
    <row r="104" spans="2:4" s="3" customFormat="1" ht="23.25">
      <c r="B104" s="4"/>
      <c r="C104" s="4"/>
      <c r="D104" s="4"/>
    </row>
    <row r="105" spans="2:4" s="3" customFormat="1" ht="23.25">
      <c r="B105" s="4"/>
      <c r="C105" s="4"/>
      <c r="D105" s="4"/>
    </row>
    <row r="106" spans="2:4" s="3" customFormat="1" ht="23.25">
      <c r="B106" s="4"/>
      <c r="C106" s="4"/>
      <c r="D106" s="4"/>
    </row>
    <row r="107" spans="2:4" s="3" customFormat="1" ht="23.25">
      <c r="B107" s="4"/>
      <c r="C107" s="4"/>
      <c r="D107" s="4"/>
    </row>
    <row r="108" spans="2:4" s="3" customFormat="1" ht="23.25">
      <c r="B108" s="4"/>
      <c r="C108" s="4"/>
      <c r="D108" s="4"/>
    </row>
    <row r="109" spans="2:4" s="3" customFormat="1" ht="23.25">
      <c r="B109" s="4"/>
      <c r="C109" s="4"/>
      <c r="D109" s="4"/>
    </row>
    <row r="110" spans="2:4" s="3" customFormat="1" ht="23.25">
      <c r="B110" s="4"/>
      <c r="C110" s="4"/>
      <c r="D110" s="4"/>
    </row>
    <row r="111" spans="2:4" s="3" customFormat="1" ht="23.25">
      <c r="B111" s="4"/>
      <c r="C111" s="4"/>
      <c r="D111" s="4"/>
    </row>
    <row r="112" spans="2:4" s="3" customFormat="1" ht="23.25">
      <c r="B112" s="4"/>
      <c r="C112" s="4"/>
      <c r="D112" s="4"/>
    </row>
    <row r="113" spans="2:4" s="3" customFormat="1" ht="23.25">
      <c r="B113" s="4"/>
      <c r="C113" s="4"/>
      <c r="D113" s="4"/>
    </row>
    <row r="114" spans="2:4" s="3" customFormat="1" ht="23.25">
      <c r="B114" s="4"/>
      <c r="C114" s="4"/>
      <c r="D114" s="4"/>
    </row>
    <row r="115" spans="2:4" s="3" customFormat="1" ht="23.25">
      <c r="B115" s="4"/>
      <c r="C115" s="4"/>
      <c r="D115" s="4"/>
    </row>
    <row r="116" spans="2:4" s="3" customFormat="1" ht="23.25">
      <c r="B116" s="4"/>
      <c r="C116" s="4"/>
      <c r="D116" s="4"/>
    </row>
    <row r="117" spans="2:4" s="3" customFormat="1" ht="23.25">
      <c r="B117" s="4"/>
      <c r="C117" s="4"/>
      <c r="D117" s="4"/>
    </row>
    <row r="118" spans="2:4" s="3" customFormat="1" ht="23.25">
      <c r="B118" s="4"/>
      <c r="C118" s="4"/>
      <c r="D118" s="4"/>
    </row>
    <row r="119" spans="2:4" s="3" customFormat="1" ht="23.25">
      <c r="B119" s="4"/>
      <c r="C119" s="4"/>
      <c r="D119" s="4"/>
    </row>
    <row r="120" spans="2:4" s="3" customFormat="1" ht="23.25">
      <c r="B120" s="4"/>
      <c r="C120" s="4"/>
      <c r="D120" s="4"/>
    </row>
    <row r="121" spans="2:4" s="3" customFormat="1" ht="23.25">
      <c r="B121" s="4"/>
      <c r="C121" s="4"/>
      <c r="D121" s="4"/>
    </row>
    <row r="122" spans="2:4" s="3" customFormat="1" ht="23.25">
      <c r="B122" s="4"/>
      <c r="C122" s="4"/>
      <c r="D122" s="4"/>
    </row>
    <row r="123" spans="2:4" s="3" customFormat="1" ht="23.25">
      <c r="B123" s="4"/>
      <c r="C123" s="4"/>
      <c r="D123" s="4"/>
    </row>
    <row r="124" spans="2:4" s="3" customFormat="1" ht="23.25">
      <c r="B124" s="4"/>
      <c r="C124" s="4"/>
      <c r="D124" s="4"/>
    </row>
    <row r="125" spans="2:4" s="3" customFormat="1" ht="23.25">
      <c r="B125" s="4"/>
      <c r="C125" s="4"/>
      <c r="D125" s="4"/>
    </row>
  </sheetData>
  <sheetProtection/>
  <mergeCells count="6">
    <mergeCell ref="A1:D1"/>
    <mergeCell ref="A2:D2"/>
    <mergeCell ref="A3:D3"/>
    <mergeCell ref="A33:D33"/>
    <mergeCell ref="A34:D34"/>
    <mergeCell ref="A35:D35"/>
  </mergeCells>
  <printOptions/>
  <pageMargins left="0.75" right="0.42" top="0.32" bottom="0.55" header="0.3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442"/>
  <sheetViews>
    <sheetView tabSelected="1" zoomScale="186" zoomScaleNormal="186" zoomScalePageLayoutView="0" workbookViewId="0" topLeftCell="A1">
      <selection activeCell="C19" sqref="C19"/>
    </sheetView>
  </sheetViews>
  <sheetFormatPr defaultColWidth="9.140625" defaultRowHeight="21.75"/>
  <cols>
    <col min="1" max="1" width="49.57421875" style="1" customWidth="1"/>
    <col min="2" max="2" width="10.8515625" style="1" customWidth="1"/>
    <col min="3" max="3" width="18.28125" style="1" customWidth="1"/>
    <col min="4" max="4" width="19.7109375" style="1" customWidth="1"/>
  </cols>
  <sheetData>
    <row r="1" spans="1:4" s="27" customFormat="1" ht="19.5">
      <c r="A1" s="241" t="s">
        <v>71</v>
      </c>
      <c r="B1" s="241"/>
      <c r="C1" s="241"/>
      <c r="D1" s="241"/>
    </row>
    <row r="2" spans="1:4" s="27" customFormat="1" ht="19.5">
      <c r="A2" s="241" t="s">
        <v>77</v>
      </c>
      <c r="B2" s="241"/>
      <c r="C2" s="241"/>
      <c r="D2" s="241"/>
    </row>
    <row r="3" spans="1:4" s="27" customFormat="1" ht="19.5">
      <c r="A3" s="241" t="s">
        <v>296</v>
      </c>
      <c r="B3" s="241"/>
      <c r="C3" s="241"/>
      <c r="D3" s="241"/>
    </row>
    <row r="4" spans="1:4" s="27" customFormat="1" ht="19.5">
      <c r="A4" s="28" t="s">
        <v>0</v>
      </c>
      <c r="B4" s="28" t="s">
        <v>1</v>
      </c>
      <c r="C4" s="28" t="s">
        <v>2</v>
      </c>
      <c r="D4" s="28" t="s">
        <v>3</v>
      </c>
    </row>
    <row r="5" spans="1:4" s="27" customFormat="1" ht="19.5">
      <c r="A5" s="29" t="s">
        <v>4</v>
      </c>
      <c r="B5" s="30" t="s">
        <v>19</v>
      </c>
      <c r="C5" s="31">
        <v>0</v>
      </c>
      <c r="D5" s="31"/>
    </row>
    <row r="6" spans="1:4" s="27" customFormat="1" ht="19.5">
      <c r="A6" s="32" t="s">
        <v>75</v>
      </c>
      <c r="B6" s="33" t="s">
        <v>76</v>
      </c>
      <c r="C6" s="34">
        <v>3570714.36</v>
      </c>
      <c r="D6" s="34"/>
    </row>
    <row r="7" spans="1:4" s="27" customFormat="1" ht="19.5">
      <c r="A7" s="32" t="s">
        <v>72</v>
      </c>
      <c r="B7" s="33" t="s">
        <v>20</v>
      </c>
      <c r="C7" s="34">
        <v>9027880.73</v>
      </c>
      <c r="D7" s="34"/>
    </row>
    <row r="8" spans="1:4" s="27" customFormat="1" ht="19.5">
      <c r="A8" s="32" t="s">
        <v>238</v>
      </c>
      <c r="B8" s="33" t="s">
        <v>21</v>
      </c>
      <c r="C8" s="34">
        <v>17075774.58</v>
      </c>
      <c r="D8" s="34"/>
    </row>
    <row r="9" spans="1:4" s="27" customFormat="1" ht="19.5">
      <c r="A9" s="32" t="s">
        <v>223</v>
      </c>
      <c r="B9" s="33" t="s">
        <v>20</v>
      </c>
      <c r="C9" s="34">
        <v>20052505.15</v>
      </c>
      <c r="D9" s="34"/>
    </row>
    <row r="10" spans="1:4" s="27" customFormat="1" ht="19.5">
      <c r="A10" s="32" t="s">
        <v>224</v>
      </c>
      <c r="B10" s="33" t="s">
        <v>20</v>
      </c>
      <c r="C10" s="34">
        <v>331719.84</v>
      </c>
      <c r="D10" s="34"/>
    </row>
    <row r="11" spans="1:4" s="27" customFormat="1" ht="19.5">
      <c r="A11" s="32" t="s">
        <v>221</v>
      </c>
      <c r="B11" s="33" t="s">
        <v>21</v>
      </c>
      <c r="C11" s="34">
        <v>20472761.23</v>
      </c>
      <c r="D11" s="34"/>
    </row>
    <row r="12" spans="1:4" s="27" customFormat="1" ht="19.5">
      <c r="A12" s="32" t="s">
        <v>138</v>
      </c>
      <c r="B12" s="33" t="s">
        <v>172</v>
      </c>
      <c r="C12" s="34">
        <v>60000</v>
      </c>
      <c r="D12" s="34"/>
    </row>
    <row r="13" spans="1:4" s="27" customFormat="1" ht="19.5">
      <c r="A13" s="32" t="s">
        <v>139</v>
      </c>
      <c r="B13" s="33" t="s">
        <v>173</v>
      </c>
      <c r="C13" s="34">
        <v>68790.77</v>
      </c>
      <c r="D13" s="34"/>
    </row>
    <row r="14" spans="1:4" s="27" customFormat="1" ht="19.5">
      <c r="A14" s="32"/>
      <c r="B14" s="33"/>
      <c r="C14" s="34"/>
      <c r="D14" s="34"/>
    </row>
    <row r="15" spans="1:4" s="27" customFormat="1" ht="19.5">
      <c r="A15" s="32" t="s">
        <v>5</v>
      </c>
      <c r="B15" s="33" t="s">
        <v>69</v>
      </c>
      <c r="C15" s="35">
        <v>18754</v>
      </c>
      <c r="D15" s="34"/>
    </row>
    <row r="16" spans="1:4" s="27" customFormat="1" ht="19.5">
      <c r="A16" s="32" t="s">
        <v>131</v>
      </c>
      <c r="B16" s="33">
        <v>704</v>
      </c>
      <c r="C16" s="35">
        <v>129150</v>
      </c>
      <c r="D16" s="34"/>
    </row>
    <row r="17" spans="1:4" s="27" customFormat="1" ht="19.5">
      <c r="A17" s="32" t="s">
        <v>6</v>
      </c>
      <c r="B17" s="33">
        <v>510000</v>
      </c>
      <c r="C17" s="35">
        <v>9216779</v>
      </c>
      <c r="D17" s="34"/>
    </row>
    <row r="18" spans="1:4" s="27" customFormat="1" ht="19.5">
      <c r="A18" s="32" t="s">
        <v>110</v>
      </c>
      <c r="B18" s="33">
        <v>521000</v>
      </c>
      <c r="C18" s="34">
        <v>3464670</v>
      </c>
      <c r="D18" s="34"/>
    </row>
    <row r="19" spans="1:4" s="27" customFormat="1" ht="19.5">
      <c r="A19" s="32" t="s">
        <v>111</v>
      </c>
      <c r="B19" s="33">
        <v>522000</v>
      </c>
      <c r="C19" s="34">
        <v>11884205</v>
      </c>
      <c r="D19" s="34"/>
    </row>
    <row r="20" spans="1:4" s="27" customFormat="1" ht="19.5">
      <c r="A20" s="32" t="s">
        <v>7</v>
      </c>
      <c r="B20" s="33">
        <v>531000</v>
      </c>
      <c r="C20" s="34">
        <v>946375.25</v>
      </c>
      <c r="D20" s="34"/>
    </row>
    <row r="21" spans="1:4" s="27" customFormat="1" ht="19.5">
      <c r="A21" s="32" t="s">
        <v>8</v>
      </c>
      <c r="B21" s="33">
        <v>532000</v>
      </c>
      <c r="C21" s="34">
        <v>5687857.72</v>
      </c>
      <c r="D21" s="34"/>
    </row>
    <row r="22" spans="1:4" s="27" customFormat="1" ht="19.5">
      <c r="A22" s="32" t="s">
        <v>9</v>
      </c>
      <c r="B22" s="33">
        <v>533000</v>
      </c>
      <c r="C22" s="34">
        <v>3395249.63</v>
      </c>
      <c r="D22" s="34"/>
    </row>
    <row r="23" spans="1:4" s="27" customFormat="1" ht="19.5">
      <c r="A23" s="32" t="s">
        <v>10</v>
      </c>
      <c r="B23" s="33">
        <v>534000</v>
      </c>
      <c r="C23" s="34">
        <v>481879.42</v>
      </c>
      <c r="D23" s="34"/>
    </row>
    <row r="24" spans="1:4" s="27" customFormat="1" ht="19.5">
      <c r="A24" s="32" t="s">
        <v>12</v>
      </c>
      <c r="B24" s="33">
        <v>541000</v>
      </c>
      <c r="C24" s="34">
        <v>1621904.3</v>
      </c>
      <c r="D24" s="34"/>
    </row>
    <row r="25" spans="1:4" s="27" customFormat="1" ht="19.5">
      <c r="A25" s="32" t="s">
        <v>13</v>
      </c>
      <c r="B25" s="33">
        <v>542000</v>
      </c>
      <c r="C25" s="34">
        <v>3681200</v>
      </c>
      <c r="D25" s="34"/>
    </row>
    <row r="26" spans="1:4" s="27" customFormat="1" ht="19.5">
      <c r="A26" s="32" t="s">
        <v>11</v>
      </c>
      <c r="B26" s="33">
        <v>560000</v>
      </c>
      <c r="C26" s="34">
        <v>4030843.2</v>
      </c>
      <c r="D26" s="34"/>
    </row>
    <row r="27" spans="1:4" s="27" customFormat="1" ht="21">
      <c r="A27" s="32" t="s">
        <v>118</v>
      </c>
      <c r="B27" s="33">
        <v>821</v>
      </c>
      <c r="C27" s="156"/>
      <c r="D27" s="157">
        <v>76327451.98</v>
      </c>
    </row>
    <row r="28" spans="1:4" s="27" customFormat="1" ht="19.5">
      <c r="A28" s="32" t="s">
        <v>14</v>
      </c>
      <c r="B28" s="33">
        <v>700</v>
      </c>
      <c r="C28" s="34"/>
      <c r="D28" s="34">
        <v>12597734.89</v>
      </c>
    </row>
    <row r="29" spans="1:4" s="27" customFormat="1" ht="19.5">
      <c r="A29" s="32" t="s">
        <v>70</v>
      </c>
      <c r="B29" s="33"/>
      <c r="C29" s="34"/>
      <c r="D29" s="34">
        <v>20007218.05</v>
      </c>
    </row>
    <row r="30" spans="1:4" s="27" customFormat="1" ht="19.5">
      <c r="A30" s="32" t="s">
        <v>119</v>
      </c>
      <c r="B30" s="33">
        <v>900</v>
      </c>
      <c r="C30" s="34"/>
      <c r="D30" s="34">
        <v>2174140.26</v>
      </c>
    </row>
    <row r="31" spans="1:4" s="27" customFormat="1" ht="19.5">
      <c r="A31" s="32" t="s">
        <v>120</v>
      </c>
      <c r="B31" s="33"/>
      <c r="C31" s="34"/>
      <c r="D31" s="34">
        <v>1946149</v>
      </c>
    </row>
    <row r="32" spans="1:4" s="27" customFormat="1" ht="19.5">
      <c r="A32" s="32" t="s">
        <v>121</v>
      </c>
      <c r="B32" s="33">
        <v>600</v>
      </c>
      <c r="C32" s="34"/>
      <c r="D32" s="34">
        <v>2144510</v>
      </c>
    </row>
    <row r="33" spans="1:4" s="27" customFormat="1" ht="19.5">
      <c r="A33" s="32" t="s">
        <v>233</v>
      </c>
      <c r="B33" s="75"/>
      <c r="C33" s="34"/>
      <c r="D33" s="34">
        <v>410</v>
      </c>
    </row>
    <row r="34" spans="1:4" s="27" customFormat="1" ht="19.5">
      <c r="A34" s="32" t="s">
        <v>281</v>
      </c>
      <c r="B34" s="75"/>
      <c r="C34" s="34"/>
      <c r="D34" s="34">
        <v>21400</v>
      </c>
    </row>
    <row r="35" spans="1:4" s="27" customFormat="1" ht="19.5">
      <c r="A35" s="76"/>
      <c r="B35" s="75"/>
      <c r="C35" s="34"/>
      <c r="D35" s="34"/>
    </row>
    <row r="36" spans="1:4" s="27" customFormat="1" ht="20.25" thickBot="1">
      <c r="A36" s="36" t="s">
        <v>18</v>
      </c>
      <c r="B36" s="37"/>
      <c r="C36" s="38">
        <f>SUM(C5:C32)</f>
        <v>115219014.17999999</v>
      </c>
      <c r="D36" s="38">
        <f>SUM(D5:D35)</f>
        <v>115219014.18</v>
      </c>
    </row>
    <row r="37" spans="1:4" s="27" customFormat="1" ht="20.25" thickTop="1">
      <c r="A37" s="39"/>
      <c r="B37" s="39"/>
      <c r="C37" s="40"/>
      <c r="D37" s="40"/>
    </row>
    <row r="38" spans="1:4" s="27" customFormat="1" ht="19.5">
      <c r="A38" s="39"/>
      <c r="B38" s="39"/>
      <c r="C38" s="40"/>
      <c r="D38" s="40"/>
    </row>
    <row r="39" spans="1:4" s="27" customFormat="1" ht="19.5">
      <c r="A39" s="39"/>
      <c r="B39" s="39"/>
      <c r="C39" s="40"/>
      <c r="D39" s="40"/>
    </row>
    <row r="40" spans="1:4" s="27" customFormat="1" ht="15.75" customHeight="1">
      <c r="A40" s="39"/>
      <c r="B40" s="39"/>
      <c r="C40" s="40"/>
      <c r="D40" s="40"/>
    </row>
    <row r="41" spans="1:6" s="27" customFormat="1" ht="21">
      <c r="A41" s="239" t="s">
        <v>282</v>
      </c>
      <c r="B41" s="239"/>
      <c r="C41" s="239"/>
      <c r="D41" s="239"/>
      <c r="E41" s="48"/>
      <c r="F41" s="48"/>
    </row>
    <row r="42" spans="1:6" s="27" customFormat="1" ht="21">
      <c r="A42" s="239" t="s">
        <v>283</v>
      </c>
      <c r="B42" s="239"/>
      <c r="C42" s="239"/>
      <c r="D42" s="239"/>
      <c r="E42" s="48"/>
      <c r="F42" s="48"/>
    </row>
    <row r="43" spans="1:6" s="27" customFormat="1" ht="21">
      <c r="A43" s="240" t="s">
        <v>127</v>
      </c>
      <c r="B43" s="240"/>
      <c r="C43" s="240"/>
      <c r="D43" s="240"/>
      <c r="E43" s="48"/>
      <c r="F43" s="48"/>
    </row>
    <row r="44" spans="1:4" s="27" customFormat="1" ht="19.5">
      <c r="A44" s="41"/>
      <c r="B44" s="41"/>
      <c r="C44" s="41"/>
      <c r="D44" s="41"/>
    </row>
    <row r="45" spans="1:4" s="27" customFormat="1" ht="19.5">
      <c r="A45" s="41"/>
      <c r="B45" s="41"/>
      <c r="C45" s="41"/>
      <c r="D45" s="41"/>
    </row>
    <row r="46" spans="1:4" s="27" customFormat="1" ht="19.5">
      <c r="A46" s="41"/>
      <c r="B46" s="41"/>
      <c r="C46" s="41"/>
      <c r="D46" s="41"/>
    </row>
    <row r="47" spans="1:4" s="27" customFormat="1" ht="19.5">
      <c r="A47" s="41"/>
      <c r="B47" s="41"/>
      <c r="C47" s="41"/>
      <c r="D47" s="41"/>
    </row>
    <row r="48" spans="1:4" s="27" customFormat="1" ht="19.5">
      <c r="A48" s="41"/>
      <c r="B48" s="41"/>
      <c r="C48" s="41"/>
      <c r="D48" s="41"/>
    </row>
    <row r="49" spans="1:4" s="27" customFormat="1" ht="19.5">
      <c r="A49" s="41"/>
      <c r="B49" s="41"/>
      <c r="C49" s="41"/>
      <c r="D49" s="41"/>
    </row>
    <row r="50" spans="1:4" s="27" customFormat="1" ht="19.5">
      <c r="A50" s="41"/>
      <c r="B50" s="41"/>
      <c r="C50" s="41"/>
      <c r="D50" s="41"/>
    </row>
    <row r="51" spans="1:4" s="27" customFormat="1" ht="19.5">
      <c r="A51" s="41"/>
      <c r="B51" s="41"/>
      <c r="C51" s="41"/>
      <c r="D51" s="41"/>
    </row>
    <row r="52" spans="1:4" s="27" customFormat="1" ht="19.5">
      <c r="A52" s="41"/>
      <c r="B52" s="41"/>
      <c r="C52" s="41"/>
      <c r="D52" s="41"/>
    </row>
    <row r="53" spans="1:4" s="27" customFormat="1" ht="19.5">
      <c r="A53" s="41"/>
      <c r="B53" s="41"/>
      <c r="C53" s="41"/>
      <c r="D53" s="41"/>
    </row>
    <row r="54" spans="1:4" s="27" customFormat="1" ht="19.5">
      <c r="A54" s="41"/>
      <c r="B54" s="41"/>
      <c r="C54" s="41"/>
      <c r="D54" s="41"/>
    </row>
    <row r="55" spans="1:4" s="27" customFormat="1" ht="19.5">
      <c r="A55" s="41"/>
      <c r="B55" s="41"/>
      <c r="C55" s="41"/>
      <c r="D55" s="41"/>
    </row>
    <row r="56" spans="1:4" s="27" customFormat="1" ht="19.5">
      <c r="A56" s="41"/>
      <c r="B56" s="41"/>
      <c r="C56" s="41"/>
      <c r="D56" s="41"/>
    </row>
    <row r="57" spans="1:4" s="27" customFormat="1" ht="19.5">
      <c r="A57" s="41"/>
      <c r="B57" s="41"/>
      <c r="C57" s="41"/>
      <c r="D57" s="41"/>
    </row>
    <row r="58" spans="1:4" s="27" customFormat="1" ht="19.5">
      <c r="A58" s="41"/>
      <c r="B58" s="41"/>
      <c r="C58" s="41"/>
      <c r="D58" s="41"/>
    </row>
    <row r="59" spans="1:4" s="27" customFormat="1" ht="19.5">
      <c r="A59" s="41"/>
      <c r="B59" s="41"/>
      <c r="C59" s="41"/>
      <c r="D59" s="41"/>
    </row>
    <row r="60" spans="1:4" s="27" customFormat="1" ht="19.5">
      <c r="A60" s="41"/>
      <c r="B60" s="41"/>
      <c r="C60" s="41"/>
      <c r="D60" s="41"/>
    </row>
    <row r="61" spans="1:4" s="27" customFormat="1" ht="19.5">
      <c r="A61" s="41"/>
      <c r="B61" s="41"/>
      <c r="C61" s="41"/>
      <c r="D61" s="41"/>
    </row>
    <row r="62" spans="1:4" s="27" customFormat="1" ht="19.5">
      <c r="A62" s="41"/>
      <c r="B62" s="41"/>
      <c r="C62" s="41"/>
      <c r="D62" s="41"/>
    </row>
    <row r="63" spans="1:4" s="27" customFormat="1" ht="19.5">
      <c r="A63" s="41"/>
      <c r="B63" s="41"/>
      <c r="C63" s="41"/>
      <c r="D63" s="41"/>
    </row>
    <row r="64" spans="1:4" s="27" customFormat="1" ht="19.5">
      <c r="A64" s="41"/>
      <c r="B64" s="41"/>
      <c r="C64" s="41"/>
      <c r="D64" s="41"/>
    </row>
    <row r="65" spans="1:4" s="27" customFormat="1" ht="19.5">
      <c r="A65" s="41"/>
      <c r="B65" s="41"/>
      <c r="C65" s="41"/>
      <c r="D65" s="41"/>
    </row>
    <row r="66" spans="1:4" s="27" customFormat="1" ht="19.5">
      <c r="A66" s="41"/>
      <c r="B66" s="41"/>
      <c r="C66" s="41"/>
      <c r="D66" s="41"/>
    </row>
    <row r="67" spans="1:4" s="27" customFormat="1" ht="19.5">
      <c r="A67" s="41"/>
      <c r="B67" s="41"/>
      <c r="C67" s="41"/>
      <c r="D67" s="41"/>
    </row>
    <row r="68" spans="1:4" s="27" customFormat="1" ht="19.5">
      <c r="A68" s="41"/>
      <c r="B68" s="41"/>
      <c r="C68" s="41"/>
      <c r="D68" s="41"/>
    </row>
    <row r="69" spans="1:4" s="27" customFormat="1" ht="19.5">
      <c r="A69" s="41"/>
      <c r="B69" s="41"/>
      <c r="C69" s="41"/>
      <c r="D69" s="41"/>
    </row>
    <row r="70" spans="1:4" s="27" customFormat="1" ht="19.5">
      <c r="A70" s="41"/>
      <c r="B70" s="41"/>
      <c r="C70" s="41"/>
      <c r="D70" s="41"/>
    </row>
    <row r="71" spans="1:4" s="27" customFormat="1" ht="19.5">
      <c r="A71" s="41"/>
      <c r="B71" s="41"/>
      <c r="C71" s="41"/>
      <c r="D71" s="41"/>
    </row>
    <row r="72" spans="1:4" s="27" customFormat="1" ht="19.5">
      <c r="A72" s="41"/>
      <c r="B72" s="41"/>
      <c r="C72" s="41"/>
      <c r="D72" s="41"/>
    </row>
    <row r="73" spans="1:4" s="27" customFormat="1" ht="19.5">
      <c r="A73" s="41"/>
      <c r="B73" s="41"/>
      <c r="C73" s="41"/>
      <c r="D73" s="41"/>
    </row>
    <row r="74" spans="1:4" s="27" customFormat="1" ht="19.5">
      <c r="A74" s="41"/>
      <c r="B74" s="41"/>
      <c r="C74" s="41"/>
      <c r="D74" s="41"/>
    </row>
    <row r="75" spans="1:4" s="27" customFormat="1" ht="19.5">
      <c r="A75" s="41"/>
      <c r="B75" s="41"/>
      <c r="C75" s="41"/>
      <c r="D75" s="41"/>
    </row>
    <row r="76" spans="1:4" s="27" customFormat="1" ht="19.5">
      <c r="A76" s="41"/>
      <c r="B76" s="41"/>
      <c r="C76" s="41"/>
      <c r="D76" s="41"/>
    </row>
    <row r="77" spans="1:4" s="27" customFormat="1" ht="19.5">
      <c r="A77" s="41"/>
      <c r="B77" s="41"/>
      <c r="C77" s="41"/>
      <c r="D77" s="41"/>
    </row>
    <row r="78" spans="1:4" s="27" customFormat="1" ht="19.5">
      <c r="A78" s="41"/>
      <c r="B78" s="41"/>
      <c r="C78" s="41"/>
      <c r="D78" s="41"/>
    </row>
    <row r="79" spans="1:4" s="27" customFormat="1" ht="19.5">
      <c r="A79" s="41"/>
      <c r="B79" s="41"/>
      <c r="C79" s="41"/>
      <c r="D79" s="41"/>
    </row>
    <row r="80" spans="1:4" s="27" customFormat="1" ht="19.5">
      <c r="A80" s="41"/>
      <c r="B80" s="41"/>
      <c r="C80" s="41"/>
      <c r="D80" s="41"/>
    </row>
    <row r="81" spans="1:4" s="27" customFormat="1" ht="19.5">
      <c r="A81" s="41"/>
      <c r="B81" s="41"/>
      <c r="C81" s="41"/>
      <c r="D81" s="41"/>
    </row>
    <row r="82" spans="1:4" s="27" customFormat="1" ht="19.5">
      <c r="A82" s="41"/>
      <c r="B82" s="41"/>
      <c r="C82" s="41"/>
      <c r="D82" s="41"/>
    </row>
    <row r="83" spans="1:4" s="27" customFormat="1" ht="19.5">
      <c r="A83" s="41"/>
      <c r="B83" s="41"/>
      <c r="C83" s="41"/>
      <c r="D83" s="41"/>
    </row>
    <row r="84" spans="1:4" s="27" customFormat="1" ht="19.5">
      <c r="A84" s="41"/>
      <c r="B84" s="41"/>
      <c r="C84" s="41"/>
      <c r="D84" s="41"/>
    </row>
    <row r="85" spans="1:4" s="27" customFormat="1" ht="19.5">
      <c r="A85" s="41"/>
      <c r="B85" s="41"/>
      <c r="C85" s="41"/>
      <c r="D85" s="41"/>
    </row>
    <row r="86" spans="1:4" s="27" customFormat="1" ht="19.5">
      <c r="A86" s="41"/>
      <c r="B86" s="41"/>
      <c r="C86" s="41"/>
      <c r="D86" s="41"/>
    </row>
    <row r="87" spans="1:4" s="27" customFormat="1" ht="19.5">
      <c r="A87" s="41"/>
      <c r="B87" s="41"/>
      <c r="C87" s="41"/>
      <c r="D87" s="41"/>
    </row>
    <row r="88" spans="1:4" s="27" customFormat="1" ht="19.5">
      <c r="A88" s="41"/>
      <c r="B88" s="41"/>
      <c r="C88" s="41"/>
      <c r="D88" s="41"/>
    </row>
    <row r="89" spans="1:4" s="27" customFormat="1" ht="19.5">
      <c r="A89" s="41"/>
      <c r="B89" s="41"/>
      <c r="C89" s="41"/>
      <c r="D89" s="41"/>
    </row>
    <row r="90" spans="1:4" s="27" customFormat="1" ht="19.5">
      <c r="A90" s="41"/>
      <c r="B90" s="41"/>
      <c r="C90" s="41"/>
      <c r="D90" s="41"/>
    </row>
    <row r="91" spans="1:4" s="27" customFormat="1" ht="19.5">
      <c r="A91" s="41"/>
      <c r="B91" s="41"/>
      <c r="C91" s="41"/>
      <c r="D91" s="41"/>
    </row>
    <row r="92" spans="1:4" s="27" customFormat="1" ht="19.5">
      <c r="A92" s="41"/>
      <c r="B92" s="41"/>
      <c r="C92" s="41"/>
      <c r="D92" s="41"/>
    </row>
    <row r="93" spans="1:4" s="27" customFormat="1" ht="19.5">
      <c r="A93" s="41"/>
      <c r="B93" s="41"/>
      <c r="C93" s="41"/>
      <c r="D93" s="41"/>
    </row>
    <row r="94" spans="1:4" s="27" customFormat="1" ht="19.5">
      <c r="A94" s="41"/>
      <c r="B94" s="41"/>
      <c r="C94" s="41"/>
      <c r="D94" s="41"/>
    </row>
    <row r="95" spans="1:4" s="27" customFormat="1" ht="19.5">
      <c r="A95" s="41"/>
      <c r="B95" s="41"/>
      <c r="C95" s="41"/>
      <c r="D95" s="41"/>
    </row>
    <row r="96" spans="1:4" s="27" customFormat="1" ht="19.5">
      <c r="A96" s="41"/>
      <c r="B96" s="41"/>
      <c r="C96" s="41"/>
      <c r="D96" s="41"/>
    </row>
    <row r="97" spans="1:4" s="27" customFormat="1" ht="19.5">
      <c r="A97" s="41"/>
      <c r="B97" s="41"/>
      <c r="C97" s="41"/>
      <c r="D97" s="41"/>
    </row>
    <row r="98" spans="1:4" s="27" customFormat="1" ht="19.5">
      <c r="A98" s="41"/>
      <c r="B98" s="41"/>
      <c r="C98" s="41"/>
      <c r="D98" s="41"/>
    </row>
    <row r="99" spans="1:4" s="27" customFormat="1" ht="19.5">
      <c r="A99" s="41"/>
      <c r="B99" s="41"/>
      <c r="C99" s="41"/>
      <c r="D99" s="41"/>
    </row>
    <row r="100" spans="1:4" s="27" customFormat="1" ht="19.5">
      <c r="A100" s="41"/>
      <c r="B100" s="41"/>
      <c r="C100" s="41"/>
      <c r="D100" s="41"/>
    </row>
    <row r="101" spans="1:4" s="27" customFormat="1" ht="19.5">
      <c r="A101" s="41"/>
      <c r="B101" s="41"/>
      <c r="C101" s="41"/>
      <c r="D101" s="41"/>
    </row>
    <row r="102" spans="1:4" s="27" customFormat="1" ht="19.5">
      <c r="A102" s="41"/>
      <c r="B102" s="41"/>
      <c r="C102" s="41"/>
      <c r="D102" s="41"/>
    </row>
    <row r="103" spans="1:4" s="27" customFormat="1" ht="19.5">
      <c r="A103" s="41"/>
      <c r="B103" s="41"/>
      <c r="C103" s="41"/>
      <c r="D103" s="41"/>
    </row>
    <row r="104" spans="1:4" s="27" customFormat="1" ht="19.5">
      <c r="A104" s="41"/>
      <c r="B104" s="41"/>
      <c r="C104" s="41"/>
      <c r="D104" s="41"/>
    </row>
    <row r="105" spans="1:4" s="2" customFormat="1" ht="24">
      <c r="A105" s="3"/>
      <c r="B105" s="3"/>
      <c r="C105" s="3"/>
      <c r="D105" s="3"/>
    </row>
    <row r="106" spans="1:4" s="2" customFormat="1" ht="24">
      <c r="A106" s="3"/>
      <c r="B106" s="3"/>
      <c r="C106" s="3"/>
      <c r="D106" s="3"/>
    </row>
    <row r="107" spans="1:4" s="2" customFormat="1" ht="24">
      <c r="A107" s="3"/>
      <c r="B107" s="3"/>
      <c r="C107" s="3"/>
      <c r="D107" s="3"/>
    </row>
    <row r="108" spans="1:4" s="2" customFormat="1" ht="24">
      <c r="A108" s="3"/>
      <c r="B108" s="3"/>
      <c r="C108" s="3"/>
      <c r="D108" s="3"/>
    </row>
    <row r="109" spans="1:4" s="2" customFormat="1" ht="24">
      <c r="A109" s="3"/>
      <c r="B109" s="3"/>
      <c r="C109" s="3"/>
      <c r="D109" s="3"/>
    </row>
    <row r="110" spans="1:4" s="2" customFormat="1" ht="24">
      <c r="A110" s="3"/>
      <c r="B110" s="3"/>
      <c r="C110" s="3"/>
      <c r="D110" s="3"/>
    </row>
    <row r="111" spans="1:4" s="2" customFormat="1" ht="24">
      <c r="A111" s="3"/>
      <c r="B111" s="3"/>
      <c r="C111" s="3"/>
      <c r="D111" s="3"/>
    </row>
    <row r="112" spans="1:4" s="2" customFormat="1" ht="24">
      <c r="A112" s="3"/>
      <c r="B112" s="3"/>
      <c r="C112" s="3"/>
      <c r="D112" s="3"/>
    </row>
    <row r="113" spans="1:4" s="2" customFormat="1" ht="24">
      <c r="A113" s="3"/>
      <c r="B113" s="3"/>
      <c r="C113" s="3"/>
      <c r="D113" s="3"/>
    </row>
    <row r="114" spans="1:4" s="2" customFormat="1" ht="24">
      <c r="A114" s="3"/>
      <c r="B114" s="3"/>
      <c r="C114" s="3"/>
      <c r="D114" s="3"/>
    </row>
    <row r="115" spans="1:4" s="2" customFormat="1" ht="24">
      <c r="A115" s="3"/>
      <c r="B115" s="3"/>
      <c r="C115" s="3"/>
      <c r="D115" s="3"/>
    </row>
    <row r="116" spans="1:4" s="2" customFormat="1" ht="24">
      <c r="A116" s="3"/>
      <c r="B116" s="3"/>
      <c r="C116" s="3"/>
      <c r="D116" s="3"/>
    </row>
    <row r="117" spans="1:4" s="2" customFormat="1" ht="24">
      <c r="A117" s="3"/>
      <c r="B117" s="3"/>
      <c r="C117" s="3"/>
      <c r="D117" s="3"/>
    </row>
    <row r="118" spans="1:4" s="2" customFormat="1" ht="24">
      <c r="A118" s="3"/>
      <c r="B118" s="3"/>
      <c r="C118" s="3"/>
      <c r="D118" s="3"/>
    </row>
    <row r="119" spans="1:4" s="2" customFormat="1" ht="24">
      <c r="A119" s="3"/>
      <c r="B119" s="3"/>
      <c r="C119" s="3"/>
      <c r="D119" s="3"/>
    </row>
    <row r="120" spans="1:4" s="2" customFormat="1" ht="24">
      <c r="A120" s="3"/>
      <c r="B120" s="3"/>
      <c r="C120" s="3"/>
      <c r="D120" s="3"/>
    </row>
    <row r="121" spans="1:4" s="2" customFormat="1" ht="24">
      <c r="A121" s="3"/>
      <c r="B121" s="3"/>
      <c r="C121" s="3"/>
      <c r="D121" s="3"/>
    </row>
    <row r="122" spans="1:4" s="2" customFormat="1" ht="24">
      <c r="A122" s="3"/>
      <c r="B122" s="3"/>
      <c r="C122" s="3"/>
      <c r="D122" s="3"/>
    </row>
    <row r="123" spans="1:4" s="2" customFormat="1" ht="24">
      <c r="A123" s="3"/>
      <c r="B123" s="3"/>
      <c r="C123" s="3"/>
      <c r="D123" s="3"/>
    </row>
    <row r="124" spans="1:4" s="2" customFormat="1" ht="24">
      <c r="A124" s="3"/>
      <c r="B124" s="3"/>
      <c r="C124" s="3"/>
      <c r="D124" s="3"/>
    </row>
    <row r="125" spans="1:4" s="2" customFormat="1" ht="24">
      <c r="A125" s="3"/>
      <c r="B125" s="3"/>
      <c r="C125" s="3"/>
      <c r="D125" s="3"/>
    </row>
    <row r="126" spans="1:4" s="19" customFormat="1" ht="23.25">
      <c r="A126" s="3"/>
      <c r="B126" s="3"/>
      <c r="C126" s="3"/>
      <c r="D126" s="3"/>
    </row>
    <row r="127" spans="1:4" s="19" customFormat="1" ht="23.25">
      <c r="A127" s="3"/>
      <c r="B127" s="3"/>
      <c r="C127" s="3"/>
      <c r="D127" s="3"/>
    </row>
    <row r="128" spans="1:4" s="19" customFormat="1" ht="23.25">
      <c r="A128" s="3"/>
      <c r="B128" s="3"/>
      <c r="C128" s="3"/>
      <c r="D128" s="3"/>
    </row>
    <row r="129" spans="1:4" s="19" customFormat="1" ht="23.25">
      <c r="A129" s="3"/>
      <c r="B129" s="3"/>
      <c r="C129" s="3"/>
      <c r="D129" s="3"/>
    </row>
    <row r="130" spans="1:4" s="19" customFormat="1" ht="23.25">
      <c r="A130" s="3"/>
      <c r="B130" s="3"/>
      <c r="C130" s="3"/>
      <c r="D130" s="3"/>
    </row>
    <row r="131" spans="1:4" s="19" customFormat="1" ht="23.25">
      <c r="A131" s="3"/>
      <c r="B131" s="3"/>
      <c r="C131" s="3"/>
      <c r="D131" s="3"/>
    </row>
    <row r="132" spans="1:4" s="19" customFormat="1" ht="23.25">
      <c r="A132" s="3"/>
      <c r="B132" s="3"/>
      <c r="C132" s="3"/>
      <c r="D132" s="3"/>
    </row>
    <row r="133" spans="1:4" s="19" customFormat="1" ht="23.25">
      <c r="A133" s="3"/>
      <c r="B133" s="3"/>
      <c r="C133" s="3"/>
      <c r="D133" s="3"/>
    </row>
    <row r="134" spans="1:4" s="19" customFormat="1" ht="23.25">
      <c r="A134" s="3"/>
      <c r="B134" s="3"/>
      <c r="C134" s="3"/>
      <c r="D134" s="3"/>
    </row>
    <row r="135" spans="1:4" s="19" customFormat="1" ht="23.25">
      <c r="A135" s="3"/>
      <c r="B135" s="3"/>
      <c r="C135" s="3"/>
      <c r="D135" s="3"/>
    </row>
    <row r="136" spans="1:4" s="19" customFormat="1" ht="23.25">
      <c r="A136" s="3"/>
      <c r="B136" s="3"/>
      <c r="C136" s="3"/>
      <c r="D136" s="3"/>
    </row>
    <row r="137" spans="1:4" s="19" customFormat="1" ht="23.25">
      <c r="A137" s="3"/>
      <c r="B137" s="3"/>
      <c r="C137" s="3"/>
      <c r="D137" s="3"/>
    </row>
    <row r="138" spans="1:4" s="19" customFormat="1" ht="23.25">
      <c r="A138" s="3"/>
      <c r="B138" s="3"/>
      <c r="C138" s="3"/>
      <c r="D138" s="3"/>
    </row>
    <row r="139" spans="1:4" s="19" customFormat="1" ht="23.25">
      <c r="A139" s="3"/>
      <c r="B139" s="3"/>
      <c r="C139" s="3"/>
      <c r="D139" s="3"/>
    </row>
    <row r="140" spans="1:4" s="19" customFormat="1" ht="23.25">
      <c r="A140" s="3"/>
      <c r="B140" s="3"/>
      <c r="C140" s="3"/>
      <c r="D140" s="3"/>
    </row>
    <row r="141" spans="1:4" s="19" customFormat="1" ht="23.25">
      <c r="A141" s="3"/>
      <c r="B141" s="3"/>
      <c r="C141" s="3"/>
      <c r="D141" s="3"/>
    </row>
    <row r="142" spans="1:4" s="19" customFormat="1" ht="23.25">
      <c r="A142" s="3"/>
      <c r="B142" s="3"/>
      <c r="C142" s="3"/>
      <c r="D142" s="3"/>
    </row>
    <row r="143" spans="1:4" s="19" customFormat="1" ht="23.25">
      <c r="A143" s="3"/>
      <c r="B143" s="3"/>
      <c r="C143" s="3"/>
      <c r="D143" s="3"/>
    </row>
    <row r="144" spans="1:4" s="19" customFormat="1" ht="23.25">
      <c r="A144" s="3"/>
      <c r="B144" s="3"/>
      <c r="C144" s="3"/>
      <c r="D144" s="3"/>
    </row>
    <row r="145" spans="1:4" s="19" customFormat="1" ht="23.25">
      <c r="A145" s="3"/>
      <c r="B145" s="3"/>
      <c r="C145" s="3"/>
      <c r="D145" s="3"/>
    </row>
    <row r="146" spans="1:4" s="19" customFormat="1" ht="23.25">
      <c r="A146" s="3"/>
      <c r="B146" s="3"/>
      <c r="C146" s="3"/>
      <c r="D146" s="3"/>
    </row>
    <row r="147" spans="1:4" s="19" customFormat="1" ht="23.25">
      <c r="A147" s="3"/>
      <c r="B147" s="3"/>
      <c r="C147" s="3"/>
      <c r="D147" s="3"/>
    </row>
    <row r="148" spans="1:4" s="19" customFormat="1" ht="23.25">
      <c r="A148" s="3"/>
      <c r="B148" s="3"/>
      <c r="C148" s="3"/>
      <c r="D148" s="3"/>
    </row>
    <row r="149" spans="1:4" s="19" customFormat="1" ht="23.25">
      <c r="A149" s="3"/>
      <c r="B149" s="3"/>
      <c r="C149" s="3"/>
      <c r="D149" s="3"/>
    </row>
    <row r="150" spans="1:4" s="19" customFormat="1" ht="23.25">
      <c r="A150" s="3"/>
      <c r="B150" s="3"/>
      <c r="C150" s="3"/>
      <c r="D150" s="3"/>
    </row>
    <row r="151" spans="1:4" s="19" customFormat="1" ht="23.25">
      <c r="A151" s="3"/>
      <c r="B151" s="3"/>
      <c r="C151" s="3"/>
      <c r="D151" s="3"/>
    </row>
    <row r="152" spans="1:4" s="19" customFormat="1" ht="23.25">
      <c r="A152" s="3"/>
      <c r="B152" s="3"/>
      <c r="C152" s="3"/>
      <c r="D152" s="3"/>
    </row>
    <row r="153" spans="1:4" s="19" customFormat="1" ht="23.25">
      <c r="A153" s="3"/>
      <c r="B153" s="3"/>
      <c r="C153" s="3"/>
      <c r="D153" s="3"/>
    </row>
    <row r="154" spans="1:4" s="19" customFormat="1" ht="23.25">
      <c r="A154" s="3"/>
      <c r="B154" s="3"/>
      <c r="C154" s="3"/>
      <c r="D154" s="3"/>
    </row>
    <row r="155" spans="1:4" s="19" customFormat="1" ht="23.25">
      <c r="A155" s="3"/>
      <c r="B155" s="3"/>
      <c r="C155" s="3"/>
      <c r="D155" s="3"/>
    </row>
    <row r="156" spans="1:4" s="19" customFormat="1" ht="23.25">
      <c r="A156" s="3"/>
      <c r="B156" s="3"/>
      <c r="C156" s="3"/>
      <c r="D156" s="3"/>
    </row>
    <row r="157" spans="1:4" s="19" customFormat="1" ht="23.25">
      <c r="A157" s="3"/>
      <c r="B157" s="3"/>
      <c r="C157" s="3"/>
      <c r="D157" s="3"/>
    </row>
    <row r="158" spans="1:4" s="19" customFormat="1" ht="23.25">
      <c r="A158" s="3"/>
      <c r="B158" s="3"/>
      <c r="C158" s="3"/>
      <c r="D158" s="3"/>
    </row>
    <row r="159" spans="1:4" s="19" customFormat="1" ht="23.25">
      <c r="A159" s="3"/>
      <c r="B159" s="3"/>
      <c r="C159" s="3"/>
      <c r="D159" s="3"/>
    </row>
    <row r="160" spans="1:4" s="19" customFormat="1" ht="23.25">
      <c r="A160" s="3"/>
      <c r="B160" s="3"/>
      <c r="C160" s="3"/>
      <c r="D160" s="3"/>
    </row>
    <row r="161" spans="1:4" s="19" customFormat="1" ht="23.25">
      <c r="A161" s="3"/>
      <c r="B161" s="3"/>
      <c r="C161" s="3"/>
      <c r="D161" s="3"/>
    </row>
    <row r="162" spans="1:4" s="19" customFormat="1" ht="23.25">
      <c r="A162" s="3"/>
      <c r="B162" s="3"/>
      <c r="C162" s="3"/>
      <c r="D162" s="3"/>
    </row>
    <row r="163" spans="1:4" s="2" customFormat="1" ht="24">
      <c r="A163" s="3"/>
      <c r="B163" s="3"/>
      <c r="C163" s="3"/>
      <c r="D163" s="3"/>
    </row>
    <row r="164" spans="1:4" s="2" customFormat="1" ht="24">
      <c r="A164" s="3"/>
      <c r="B164" s="3"/>
      <c r="C164" s="3"/>
      <c r="D164" s="3"/>
    </row>
    <row r="165" spans="1:4" s="2" customFormat="1" ht="24">
      <c r="A165" s="3"/>
      <c r="B165" s="3"/>
      <c r="C165" s="3"/>
      <c r="D165" s="3"/>
    </row>
    <row r="166" spans="1:4" s="2" customFormat="1" ht="24">
      <c r="A166" s="3"/>
      <c r="B166" s="3"/>
      <c r="C166" s="3"/>
      <c r="D166" s="3"/>
    </row>
    <row r="167" spans="1:4" s="2" customFormat="1" ht="24">
      <c r="A167" s="3"/>
      <c r="B167" s="3"/>
      <c r="C167" s="3"/>
      <c r="D167" s="3"/>
    </row>
    <row r="168" spans="1:4" s="2" customFormat="1" ht="24">
      <c r="A168" s="3"/>
      <c r="B168" s="3"/>
      <c r="C168" s="3"/>
      <c r="D168" s="3"/>
    </row>
    <row r="169" spans="1:4" s="2" customFormat="1" ht="24">
      <c r="A169" s="3"/>
      <c r="B169" s="3"/>
      <c r="C169" s="3"/>
      <c r="D169" s="3"/>
    </row>
    <row r="170" spans="1:4" s="2" customFormat="1" ht="24">
      <c r="A170" s="3"/>
      <c r="B170" s="3"/>
      <c r="C170" s="3"/>
      <c r="D170" s="3"/>
    </row>
    <row r="171" spans="1:4" s="2" customFormat="1" ht="24">
      <c r="A171" s="3"/>
      <c r="B171" s="3"/>
      <c r="C171" s="3"/>
      <c r="D171" s="3"/>
    </row>
    <row r="172" spans="1:4" s="2" customFormat="1" ht="24">
      <c r="A172" s="3"/>
      <c r="B172" s="3"/>
      <c r="C172" s="3"/>
      <c r="D172" s="3"/>
    </row>
    <row r="173" spans="1:4" s="2" customFormat="1" ht="24">
      <c r="A173" s="3"/>
      <c r="B173" s="3"/>
      <c r="C173" s="3"/>
      <c r="D173" s="3"/>
    </row>
    <row r="174" spans="1:4" s="2" customFormat="1" ht="24">
      <c r="A174" s="3"/>
      <c r="B174" s="3"/>
      <c r="C174" s="3"/>
      <c r="D174" s="3"/>
    </row>
    <row r="175" spans="1:4" s="2" customFormat="1" ht="24">
      <c r="A175" s="3"/>
      <c r="B175" s="3"/>
      <c r="C175" s="3"/>
      <c r="D175" s="3"/>
    </row>
    <row r="176" spans="1:4" s="2" customFormat="1" ht="24">
      <c r="A176" s="3"/>
      <c r="B176" s="3"/>
      <c r="C176" s="3"/>
      <c r="D176" s="3"/>
    </row>
    <row r="177" spans="1:4" s="2" customFormat="1" ht="24">
      <c r="A177" s="3"/>
      <c r="B177" s="3"/>
      <c r="C177" s="3"/>
      <c r="D177" s="3"/>
    </row>
    <row r="178" spans="1:4" s="2" customFormat="1" ht="24">
      <c r="A178" s="3"/>
      <c r="B178" s="3"/>
      <c r="C178" s="3"/>
      <c r="D178" s="3"/>
    </row>
    <row r="179" spans="1:4" s="2" customFormat="1" ht="24">
      <c r="A179" s="3"/>
      <c r="B179" s="3"/>
      <c r="C179" s="3"/>
      <c r="D179" s="3"/>
    </row>
    <row r="180" spans="1:4" s="2" customFormat="1" ht="24">
      <c r="A180" s="3"/>
      <c r="B180" s="3"/>
      <c r="C180" s="3"/>
      <c r="D180" s="3"/>
    </row>
    <row r="181" spans="1:4" s="2" customFormat="1" ht="24">
      <c r="A181" s="3"/>
      <c r="B181" s="3"/>
      <c r="C181" s="3"/>
      <c r="D181" s="3"/>
    </row>
    <row r="182" spans="1:4" s="2" customFormat="1" ht="24">
      <c r="A182" s="3"/>
      <c r="B182" s="3"/>
      <c r="C182" s="3"/>
      <c r="D182" s="3"/>
    </row>
    <row r="183" spans="1:4" s="2" customFormat="1" ht="24">
      <c r="A183" s="3"/>
      <c r="B183" s="3"/>
      <c r="C183" s="3"/>
      <c r="D183" s="3"/>
    </row>
    <row r="184" spans="1:4" s="2" customFormat="1" ht="24">
      <c r="A184" s="3"/>
      <c r="B184" s="3"/>
      <c r="C184" s="3"/>
      <c r="D184" s="3"/>
    </row>
    <row r="185" spans="1:4" s="2" customFormat="1" ht="24">
      <c r="A185" s="3"/>
      <c r="B185" s="3"/>
      <c r="C185" s="3"/>
      <c r="D185" s="3"/>
    </row>
    <row r="186" spans="1:4" s="2" customFormat="1" ht="24">
      <c r="A186" s="3"/>
      <c r="B186" s="3"/>
      <c r="C186" s="3"/>
      <c r="D186" s="3"/>
    </row>
    <row r="187" spans="1:4" s="2" customFormat="1" ht="24">
      <c r="A187" s="3"/>
      <c r="B187" s="3"/>
      <c r="C187" s="3"/>
      <c r="D187" s="3"/>
    </row>
    <row r="188" spans="1:4" s="2" customFormat="1" ht="24">
      <c r="A188" s="3"/>
      <c r="B188" s="3"/>
      <c r="C188" s="3"/>
      <c r="D188" s="3"/>
    </row>
    <row r="189" spans="1:4" s="2" customFormat="1" ht="24">
      <c r="A189" s="3"/>
      <c r="B189" s="3"/>
      <c r="C189" s="3"/>
      <c r="D189" s="3"/>
    </row>
    <row r="190" spans="1:4" s="2" customFormat="1" ht="24">
      <c r="A190" s="3"/>
      <c r="B190" s="3"/>
      <c r="C190" s="3"/>
      <c r="D190" s="3"/>
    </row>
    <row r="191" spans="1:4" s="2" customFormat="1" ht="24">
      <c r="A191" s="3"/>
      <c r="B191" s="3"/>
      <c r="C191" s="3"/>
      <c r="D191" s="3"/>
    </row>
    <row r="192" spans="1:4" s="2" customFormat="1" ht="24">
      <c r="A192" s="3"/>
      <c r="B192" s="3"/>
      <c r="C192" s="3"/>
      <c r="D192" s="3"/>
    </row>
    <row r="193" spans="1:4" s="2" customFormat="1" ht="24">
      <c r="A193" s="3"/>
      <c r="B193" s="3"/>
      <c r="C193" s="3"/>
      <c r="D193" s="3"/>
    </row>
    <row r="194" spans="1:4" s="2" customFormat="1" ht="24">
      <c r="A194" s="3"/>
      <c r="B194" s="3"/>
      <c r="C194" s="3"/>
      <c r="D194" s="3"/>
    </row>
    <row r="195" spans="1:4" s="2" customFormat="1" ht="24">
      <c r="A195" s="3"/>
      <c r="B195" s="3"/>
      <c r="C195" s="3"/>
      <c r="D195" s="3"/>
    </row>
    <row r="196" spans="1:4" s="2" customFormat="1" ht="24">
      <c r="A196" s="3"/>
      <c r="B196" s="3"/>
      <c r="C196" s="3"/>
      <c r="D196" s="3"/>
    </row>
    <row r="197" spans="1:4" s="2" customFormat="1" ht="24">
      <c r="A197" s="3"/>
      <c r="B197" s="3"/>
      <c r="C197" s="3"/>
      <c r="D197" s="3"/>
    </row>
    <row r="198" spans="1:4" s="2" customFormat="1" ht="24">
      <c r="A198" s="3"/>
      <c r="B198" s="3"/>
      <c r="C198" s="3"/>
      <c r="D198" s="3"/>
    </row>
    <row r="199" spans="1:4" s="2" customFormat="1" ht="24">
      <c r="A199" s="3"/>
      <c r="B199" s="3"/>
      <c r="C199" s="3"/>
      <c r="D199" s="3"/>
    </row>
    <row r="200" spans="1:4" s="2" customFormat="1" ht="24">
      <c r="A200" s="3"/>
      <c r="B200" s="3"/>
      <c r="C200" s="3"/>
      <c r="D200" s="3"/>
    </row>
    <row r="201" spans="1:4" s="2" customFormat="1" ht="24">
      <c r="A201" s="3"/>
      <c r="B201" s="3"/>
      <c r="C201" s="3"/>
      <c r="D201" s="3"/>
    </row>
    <row r="202" spans="1:4" s="2" customFormat="1" ht="24">
      <c r="A202" s="3"/>
      <c r="B202" s="3"/>
      <c r="C202" s="3"/>
      <c r="D202" s="3"/>
    </row>
    <row r="203" spans="1:4" s="2" customFormat="1" ht="24">
      <c r="A203" s="3"/>
      <c r="B203" s="3"/>
      <c r="C203" s="3"/>
      <c r="D203" s="3"/>
    </row>
    <row r="204" spans="1:4" s="2" customFormat="1" ht="24">
      <c r="A204" s="3"/>
      <c r="B204" s="3"/>
      <c r="C204" s="3"/>
      <c r="D204" s="3"/>
    </row>
    <row r="205" spans="1:4" s="2" customFormat="1" ht="24">
      <c r="A205" s="3"/>
      <c r="B205" s="3"/>
      <c r="C205" s="3"/>
      <c r="D205" s="3"/>
    </row>
    <row r="206" spans="1:4" s="2" customFormat="1" ht="24">
      <c r="A206" s="3"/>
      <c r="B206" s="3"/>
      <c r="C206" s="3"/>
      <c r="D206" s="3"/>
    </row>
    <row r="207" spans="1:4" s="2" customFormat="1" ht="24">
      <c r="A207" s="3"/>
      <c r="B207" s="3"/>
      <c r="C207" s="3"/>
      <c r="D207" s="3"/>
    </row>
    <row r="208" spans="1:4" s="2" customFormat="1" ht="24">
      <c r="A208" s="3"/>
      <c r="B208" s="3"/>
      <c r="C208" s="3"/>
      <c r="D208" s="3"/>
    </row>
    <row r="209" spans="1:4" s="2" customFormat="1" ht="24">
      <c r="A209" s="3"/>
      <c r="B209" s="3"/>
      <c r="C209" s="3"/>
      <c r="D209" s="3"/>
    </row>
    <row r="210" spans="1:4" s="2" customFormat="1" ht="24">
      <c r="A210" s="3"/>
      <c r="B210" s="3"/>
      <c r="C210" s="3"/>
      <c r="D210" s="3"/>
    </row>
    <row r="211" spans="1:4" s="2" customFormat="1" ht="24">
      <c r="A211" s="3"/>
      <c r="B211" s="3"/>
      <c r="C211" s="3"/>
      <c r="D211" s="3"/>
    </row>
    <row r="212" spans="1:4" s="2" customFormat="1" ht="24">
      <c r="A212" s="3"/>
      <c r="B212" s="3"/>
      <c r="C212" s="3"/>
      <c r="D212" s="3"/>
    </row>
    <row r="213" spans="1:4" s="2" customFormat="1" ht="24">
      <c r="A213" s="3"/>
      <c r="B213" s="3"/>
      <c r="C213" s="3"/>
      <c r="D213" s="3"/>
    </row>
    <row r="214" spans="1:4" s="2" customFormat="1" ht="24">
      <c r="A214" s="3"/>
      <c r="B214" s="3"/>
      <c r="C214" s="3"/>
      <c r="D214" s="3"/>
    </row>
    <row r="215" spans="1:4" s="2" customFormat="1" ht="24">
      <c r="A215" s="3"/>
      <c r="B215" s="3"/>
      <c r="C215" s="3"/>
      <c r="D215" s="3"/>
    </row>
    <row r="216" spans="1:4" s="2" customFormat="1" ht="24">
      <c r="A216" s="3"/>
      <c r="B216" s="3"/>
      <c r="C216" s="3"/>
      <c r="D216" s="3"/>
    </row>
    <row r="217" spans="1:4" s="2" customFormat="1" ht="24">
      <c r="A217" s="3"/>
      <c r="B217" s="3"/>
      <c r="C217" s="3"/>
      <c r="D217" s="3"/>
    </row>
    <row r="218" spans="1:4" s="2" customFormat="1" ht="24">
      <c r="A218" s="3"/>
      <c r="B218" s="3"/>
      <c r="C218" s="3"/>
      <c r="D218" s="3"/>
    </row>
    <row r="219" spans="1:4" s="2" customFormat="1" ht="24">
      <c r="A219" s="3"/>
      <c r="B219" s="3"/>
      <c r="C219" s="3"/>
      <c r="D219" s="3"/>
    </row>
    <row r="220" spans="1:4" s="2" customFormat="1" ht="24">
      <c r="A220" s="3"/>
      <c r="B220" s="3"/>
      <c r="C220" s="3"/>
      <c r="D220" s="3"/>
    </row>
    <row r="221" spans="1:4" s="2" customFormat="1" ht="24">
      <c r="A221" s="3"/>
      <c r="B221" s="3"/>
      <c r="C221" s="3"/>
      <c r="D221" s="3"/>
    </row>
    <row r="222" spans="1:4" s="2" customFormat="1" ht="24">
      <c r="A222" s="3"/>
      <c r="B222" s="3"/>
      <c r="C222" s="3"/>
      <c r="D222" s="3"/>
    </row>
    <row r="223" spans="1:4" s="2" customFormat="1" ht="24">
      <c r="A223" s="3"/>
      <c r="B223" s="3"/>
      <c r="C223" s="3"/>
      <c r="D223" s="3"/>
    </row>
    <row r="224" spans="1:4" s="2" customFormat="1" ht="24">
      <c r="A224" s="3"/>
      <c r="B224" s="3"/>
      <c r="C224" s="3"/>
      <c r="D224" s="3"/>
    </row>
    <row r="225" spans="1:4" s="2" customFormat="1" ht="24">
      <c r="A225" s="3"/>
      <c r="B225" s="3"/>
      <c r="C225" s="3"/>
      <c r="D225" s="3"/>
    </row>
    <row r="226" spans="1:4" s="2" customFormat="1" ht="24">
      <c r="A226" s="3"/>
      <c r="B226" s="3"/>
      <c r="C226" s="3"/>
      <c r="D226" s="3"/>
    </row>
    <row r="227" spans="1:4" s="2" customFormat="1" ht="24">
      <c r="A227" s="3"/>
      <c r="B227" s="3"/>
      <c r="C227" s="3"/>
      <c r="D227" s="3"/>
    </row>
    <row r="228" spans="1:4" s="2" customFormat="1" ht="24">
      <c r="A228" s="3"/>
      <c r="B228" s="3"/>
      <c r="C228" s="3"/>
      <c r="D228" s="3"/>
    </row>
    <row r="229" spans="1:4" s="2" customFormat="1" ht="24">
      <c r="A229" s="3"/>
      <c r="B229" s="3"/>
      <c r="C229" s="3"/>
      <c r="D229" s="3"/>
    </row>
    <row r="230" spans="1:4" s="2" customFormat="1" ht="24">
      <c r="A230" s="3"/>
      <c r="B230" s="3"/>
      <c r="C230" s="3"/>
      <c r="D230" s="3"/>
    </row>
    <row r="231" spans="1:4" s="2" customFormat="1" ht="24">
      <c r="A231" s="3"/>
      <c r="B231" s="3"/>
      <c r="C231" s="3"/>
      <c r="D231" s="3"/>
    </row>
    <row r="232" spans="1:4" s="2" customFormat="1" ht="24">
      <c r="A232" s="3"/>
      <c r="B232" s="3"/>
      <c r="C232" s="3"/>
      <c r="D232" s="3"/>
    </row>
    <row r="233" spans="1:4" s="2" customFormat="1" ht="24">
      <c r="A233" s="3"/>
      <c r="B233" s="3"/>
      <c r="C233" s="3"/>
      <c r="D233" s="3"/>
    </row>
    <row r="234" spans="1:4" s="2" customFormat="1" ht="24">
      <c r="A234" s="3"/>
      <c r="B234" s="3"/>
      <c r="C234" s="3"/>
      <c r="D234" s="3"/>
    </row>
    <row r="235" spans="1:4" s="2" customFormat="1" ht="24">
      <c r="A235" s="3"/>
      <c r="B235" s="3"/>
      <c r="C235" s="3"/>
      <c r="D235" s="3"/>
    </row>
    <row r="236" spans="1:4" s="2" customFormat="1" ht="24">
      <c r="A236" s="3"/>
      <c r="B236" s="3"/>
      <c r="C236" s="3"/>
      <c r="D236" s="3"/>
    </row>
    <row r="237" spans="1:4" s="2" customFormat="1" ht="24">
      <c r="A237" s="3"/>
      <c r="B237" s="3"/>
      <c r="C237" s="3"/>
      <c r="D237" s="3"/>
    </row>
    <row r="238" spans="1:4" s="2" customFormat="1" ht="24">
      <c r="A238" s="3"/>
      <c r="B238" s="3"/>
      <c r="C238" s="3"/>
      <c r="D238" s="3"/>
    </row>
    <row r="239" spans="1:4" s="2" customFormat="1" ht="24">
      <c r="A239" s="1"/>
      <c r="B239" s="1"/>
      <c r="C239" s="1"/>
      <c r="D239" s="1"/>
    </row>
    <row r="240" spans="1:4" s="2" customFormat="1" ht="24">
      <c r="A240" s="1"/>
      <c r="B240" s="1"/>
      <c r="C240" s="1"/>
      <c r="D240" s="1"/>
    </row>
    <row r="241" spans="1:4" s="2" customFormat="1" ht="24">
      <c r="A241" s="1"/>
      <c r="B241" s="1"/>
      <c r="C241" s="1"/>
      <c r="D241" s="1"/>
    </row>
    <row r="242" spans="1:4" s="2" customFormat="1" ht="24">
      <c r="A242" s="1"/>
      <c r="B242" s="1"/>
      <c r="C242" s="1"/>
      <c r="D242" s="1"/>
    </row>
    <row r="243" spans="1:4" s="2" customFormat="1" ht="24">
      <c r="A243" s="1"/>
      <c r="B243" s="1"/>
      <c r="C243" s="1"/>
      <c r="D243" s="1"/>
    </row>
    <row r="244" spans="1:4" s="2" customFormat="1" ht="24">
      <c r="A244" s="1"/>
      <c r="B244" s="1"/>
      <c r="C244" s="1"/>
      <c r="D244" s="1"/>
    </row>
    <row r="245" spans="1:4" s="2" customFormat="1" ht="24">
      <c r="A245" s="1"/>
      <c r="B245" s="1"/>
      <c r="C245" s="1"/>
      <c r="D245" s="1"/>
    </row>
    <row r="246" spans="1:4" s="2" customFormat="1" ht="24">
      <c r="A246" s="1"/>
      <c r="B246" s="1"/>
      <c r="C246" s="1"/>
      <c r="D246" s="1"/>
    </row>
    <row r="247" spans="1:4" s="2" customFormat="1" ht="24">
      <c r="A247" s="1"/>
      <c r="B247" s="1"/>
      <c r="C247" s="1"/>
      <c r="D247" s="1"/>
    </row>
    <row r="248" spans="1:4" s="2" customFormat="1" ht="24">
      <c r="A248" s="1"/>
      <c r="B248" s="1"/>
      <c r="C248" s="1"/>
      <c r="D248" s="1"/>
    </row>
    <row r="249" spans="1:4" s="2" customFormat="1" ht="24">
      <c r="A249" s="1"/>
      <c r="B249" s="1"/>
      <c r="C249" s="1"/>
      <c r="D249" s="1"/>
    </row>
    <row r="250" spans="1:4" s="2" customFormat="1" ht="24">
      <c r="A250" s="1"/>
      <c r="B250" s="1"/>
      <c r="C250" s="1"/>
      <c r="D250" s="1"/>
    </row>
    <row r="251" spans="1:4" s="2" customFormat="1" ht="24">
      <c r="A251" s="1"/>
      <c r="B251" s="1"/>
      <c r="C251" s="1"/>
      <c r="D251" s="1"/>
    </row>
    <row r="252" spans="1:4" s="2" customFormat="1" ht="24">
      <c r="A252" s="1"/>
      <c r="B252" s="1"/>
      <c r="C252" s="1"/>
      <c r="D252" s="1"/>
    </row>
    <row r="253" spans="1:4" s="2" customFormat="1" ht="24">
      <c r="A253" s="1"/>
      <c r="B253" s="1"/>
      <c r="C253" s="1"/>
      <c r="D253" s="1"/>
    </row>
    <row r="254" spans="1:4" s="2" customFormat="1" ht="24">
      <c r="A254" s="1"/>
      <c r="B254" s="1"/>
      <c r="C254" s="1"/>
      <c r="D254" s="1"/>
    </row>
    <row r="255" spans="1:4" s="2" customFormat="1" ht="24">
      <c r="A255" s="1"/>
      <c r="B255" s="1"/>
      <c r="C255" s="1"/>
      <c r="D255" s="1"/>
    </row>
    <row r="256" spans="1:4" s="2" customFormat="1" ht="24">
      <c r="A256" s="1"/>
      <c r="B256" s="1"/>
      <c r="C256" s="1"/>
      <c r="D256" s="1"/>
    </row>
    <row r="257" spans="1:4" s="2" customFormat="1" ht="24">
      <c r="A257" s="1"/>
      <c r="B257" s="1"/>
      <c r="C257" s="1"/>
      <c r="D257" s="1"/>
    </row>
    <row r="258" spans="1:4" s="2" customFormat="1" ht="24">
      <c r="A258" s="1"/>
      <c r="B258" s="1"/>
      <c r="C258" s="1"/>
      <c r="D258" s="1"/>
    </row>
    <row r="259" spans="1:4" s="2" customFormat="1" ht="24">
      <c r="A259" s="1"/>
      <c r="B259" s="1"/>
      <c r="C259" s="1"/>
      <c r="D259" s="1"/>
    </row>
    <row r="260" spans="1:4" s="2" customFormat="1" ht="24">
      <c r="A260" s="1"/>
      <c r="B260" s="1"/>
      <c r="C260" s="1"/>
      <c r="D260" s="1"/>
    </row>
    <row r="261" spans="1:4" s="2" customFormat="1" ht="24">
      <c r="A261" s="1"/>
      <c r="B261" s="1"/>
      <c r="C261" s="1"/>
      <c r="D261" s="1"/>
    </row>
    <row r="262" spans="1:4" s="2" customFormat="1" ht="24">
      <c r="A262" s="1"/>
      <c r="B262" s="1"/>
      <c r="C262" s="1"/>
      <c r="D262" s="1"/>
    </row>
    <row r="263" spans="1:4" s="2" customFormat="1" ht="24">
      <c r="A263" s="1"/>
      <c r="B263" s="1"/>
      <c r="C263" s="1"/>
      <c r="D263" s="1"/>
    </row>
    <row r="264" spans="1:4" s="2" customFormat="1" ht="24">
      <c r="A264" s="1"/>
      <c r="B264" s="1"/>
      <c r="C264" s="1"/>
      <c r="D264" s="1"/>
    </row>
    <row r="265" spans="1:4" s="2" customFormat="1" ht="24">
      <c r="A265" s="1"/>
      <c r="B265" s="1"/>
      <c r="C265" s="1"/>
      <c r="D265" s="1"/>
    </row>
    <row r="266" spans="1:4" s="2" customFormat="1" ht="24">
      <c r="A266" s="1"/>
      <c r="B266" s="1"/>
      <c r="C266" s="1"/>
      <c r="D266" s="1"/>
    </row>
    <row r="267" spans="1:4" s="2" customFormat="1" ht="24">
      <c r="A267" s="1"/>
      <c r="B267" s="1"/>
      <c r="C267" s="1"/>
      <c r="D267" s="1"/>
    </row>
    <row r="268" spans="1:4" s="2" customFormat="1" ht="24">
      <c r="A268" s="1"/>
      <c r="B268" s="1"/>
      <c r="C268" s="1"/>
      <c r="D268" s="1"/>
    </row>
    <row r="269" spans="1:4" s="2" customFormat="1" ht="24">
      <c r="A269" s="1"/>
      <c r="B269" s="1"/>
      <c r="C269" s="1"/>
      <c r="D269" s="1"/>
    </row>
    <row r="270" spans="1:4" s="2" customFormat="1" ht="24">
      <c r="A270" s="1"/>
      <c r="B270" s="1"/>
      <c r="C270" s="1"/>
      <c r="D270" s="1"/>
    </row>
    <row r="271" spans="1:4" s="2" customFormat="1" ht="24">
      <c r="A271" s="1"/>
      <c r="B271" s="1"/>
      <c r="C271" s="1"/>
      <c r="D271" s="1"/>
    </row>
    <row r="272" spans="1:4" s="2" customFormat="1" ht="24">
      <c r="A272" s="1"/>
      <c r="B272" s="1"/>
      <c r="C272" s="1"/>
      <c r="D272" s="1"/>
    </row>
    <row r="273" spans="1:4" s="2" customFormat="1" ht="24">
      <c r="A273" s="1"/>
      <c r="B273" s="1"/>
      <c r="C273" s="1"/>
      <c r="D273" s="1"/>
    </row>
    <row r="274" spans="1:4" s="2" customFormat="1" ht="24">
      <c r="A274" s="1"/>
      <c r="B274" s="1"/>
      <c r="C274" s="1"/>
      <c r="D274" s="1"/>
    </row>
    <row r="275" spans="1:4" s="2" customFormat="1" ht="24">
      <c r="A275" s="1"/>
      <c r="B275" s="1"/>
      <c r="C275" s="1"/>
      <c r="D275" s="1"/>
    </row>
    <row r="276" spans="1:4" s="2" customFormat="1" ht="24">
      <c r="A276" s="1"/>
      <c r="B276" s="1"/>
      <c r="C276" s="1"/>
      <c r="D276" s="1"/>
    </row>
    <row r="277" spans="1:4" s="2" customFormat="1" ht="24">
      <c r="A277" s="1"/>
      <c r="B277" s="1"/>
      <c r="C277" s="1"/>
      <c r="D277" s="1"/>
    </row>
    <row r="278" spans="1:4" s="2" customFormat="1" ht="24">
      <c r="A278" s="1"/>
      <c r="B278" s="1"/>
      <c r="C278" s="1"/>
      <c r="D278" s="1"/>
    </row>
    <row r="279" spans="1:4" s="2" customFormat="1" ht="24">
      <c r="A279" s="1"/>
      <c r="B279" s="1"/>
      <c r="C279" s="1"/>
      <c r="D279" s="1"/>
    </row>
    <row r="280" spans="1:4" s="2" customFormat="1" ht="24">
      <c r="A280" s="1"/>
      <c r="B280" s="1"/>
      <c r="C280" s="1"/>
      <c r="D280" s="1"/>
    </row>
    <row r="281" spans="1:4" s="2" customFormat="1" ht="24">
      <c r="A281" s="1"/>
      <c r="B281" s="1"/>
      <c r="C281" s="1"/>
      <c r="D281" s="1"/>
    </row>
    <row r="282" spans="1:4" s="2" customFormat="1" ht="24">
      <c r="A282" s="1"/>
      <c r="B282" s="1"/>
      <c r="C282" s="1"/>
      <c r="D282" s="1"/>
    </row>
    <row r="283" spans="1:4" s="2" customFormat="1" ht="24">
      <c r="A283" s="1"/>
      <c r="B283" s="1"/>
      <c r="C283" s="1"/>
      <c r="D283" s="1"/>
    </row>
    <row r="284" spans="1:4" s="2" customFormat="1" ht="24">
      <c r="A284" s="1"/>
      <c r="B284" s="1"/>
      <c r="C284" s="1"/>
      <c r="D284" s="1"/>
    </row>
    <row r="285" spans="1:4" s="2" customFormat="1" ht="24">
      <c r="A285" s="1"/>
      <c r="B285" s="1"/>
      <c r="C285" s="1"/>
      <c r="D285" s="1"/>
    </row>
    <row r="286" spans="1:4" s="2" customFormat="1" ht="24">
      <c r="A286" s="1"/>
      <c r="B286" s="1"/>
      <c r="C286" s="1"/>
      <c r="D286" s="1"/>
    </row>
    <row r="287" spans="1:4" s="2" customFormat="1" ht="24">
      <c r="A287" s="1"/>
      <c r="B287" s="1"/>
      <c r="C287" s="1"/>
      <c r="D287" s="1"/>
    </row>
    <row r="288" spans="1:4" s="2" customFormat="1" ht="24">
      <c r="A288" s="1"/>
      <c r="B288" s="1"/>
      <c r="C288" s="1"/>
      <c r="D288" s="1"/>
    </row>
    <row r="289" spans="1:4" s="2" customFormat="1" ht="24">
      <c r="A289" s="1"/>
      <c r="B289" s="1"/>
      <c r="C289" s="1"/>
      <c r="D289" s="1"/>
    </row>
    <row r="290" spans="1:4" s="2" customFormat="1" ht="24">
      <c r="A290" s="1"/>
      <c r="B290" s="1"/>
      <c r="C290" s="1"/>
      <c r="D290" s="1"/>
    </row>
    <row r="291" spans="1:4" s="2" customFormat="1" ht="24">
      <c r="A291" s="1"/>
      <c r="B291" s="1"/>
      <c r="C291" s="1"/>
      <c r="D291" s="1"/>
    </row>
    <row r="292" spans="1:4" s="2" customFormat="1" ht="24">
      <c r="A292" s="1"/>
      <c r="B292" s="1"/>
      <c r="C292" s="1"/>
      <c r="D292" s="1"/>
    </row>
    <row r="293" spans="1:4" s="2" customFormat="1" ht="24">
      <c r="A293" s="1"/>
      <c r="B293" s="1"/>
      <c r="C293" s="1"/>
      <c r="D293" s="1"/>
    </row>
    <row r="294" spans="1:4" s="2" customFormat="1" ht="24">
      <c r="A294" s="1"/>
      <c r="B294" s="1"/>
      <c r="C294" s="1"/>
      <c r="D294" s="1"/>
    </row>
    <row r="295" spans="1:4" s="2" customFormat="1" ht="24">
      <c r="A295" s="1"/>
      <c r="B295" s="1"/>
      <c r="C295" s="1"/>
      <c r="D295" s="1"/>
    </row>
    <row r="296" spans="1:4" s="2" customFormat="1" ht="24">
      <c r="A296" s="1"/>
      <c r="B296" s="1"/>
      <c r="C296" s="1"/>
      <c r="D296" s="1"/>
    </row>
    <row r="297" spans="1:4" s="2" customFormat="1" ht="24">
      <c r="A297" s="1"/>
      <c r="B297" s="1"/>
      <c r="C297" s="1"/>
      <c r="D297" s="1"/>
    </row>
    <row r="298" spans="1:4" s="2" customFormat="1" ht="24">
      <c r="A298" s="1"/>
      <c r="B298" s="1"/>
      <c r="C298" s="1"/>
      <c r="D298" s="1"/>
    </row>
    <row r="299" spans="1:4" s="2" customFormat="1" ht="24">
      <c r="A299" s="1"/>
      <c r="B299" s="1"/>
      <c r="C299" s="1"/>
      <c r="D299" s="1"/>
    </row>
    <row r="300" spans="1:4" s="2" customFormat="1" ht="24">
      <c r="A300" s="1"/>
      <c r="B300" s="1"/>
      <c r="C300" s="1"/>
      <c r="D300" s="1"/>
    </row>
    <row r="301" spans="1:4" s="2" customFormat="1" ht="24">
      <c r="A301" s="1"/>
      <c r="B301" s="1"/>
      <c r="C301" s="1"/>
      <c r="D301" s="1"/>
    </row>
    <row r="302" spans="1:4" s="2" customFormat="1" ht="24">
      <c r="A302" s="1"/>
      <c r="B302" s="1"/>
      <c r="C302" s="1"/>
      <c r="D302" s="1"/>
    </row>
    <row r="303" spans="1:4" s="2" customFormat="1" ht="24">
      <c r="A303" s="1"/>
      <c r="B303" s="1"/>
      <c r="C303" s="1"/>
      <c r="D303" s="1"/>
    </row>
    <row r="304" spans="1:4" s="2" customFormat="1" ht="24">
      <c r="A304" s="1"/>
      <c r="B304" s="1"/>
      <c r="C304" s="1"/>
      <c r="D304" s="1"/>
    </row>
    <row r="305" spans="1:4" s="2" customFormat="1" ht="24">
      <c r="A305" s="1"/>
      <c r="B305" s="1"/>
      <c r="C305" s="1"/>
      <c r="D305" s="1"/>
    </row>
    <row r="306" spans="1:4" s="2" customFormat="1" ht="24">
      <c r="A306" s="1"/>
      <c r="B306" s="1"/>
      <c r="C306" s="1"/>
      <c r="D306" s="1"/>
    </row>
    <row r="307" spans="1:4" s="2" customFormat="1" ht="24">
      <c r="A307" s="1"/>
      <c r="B307" s="1"/>
      <c r="C307" s="1"/>
      <c r="D307" s="1"/>
    </row>
    <row r="308" spans="1:4" s="2" customFormat="1" ht="24">
      <c r="A308" s="1"/>
      <c r="B308" s="1"/>
      <c r="C308" s="1"/>
      <c r="D308" s="1"/>
    </row>
    <row r="309" spans="1:4" s="2" customFormat="1" ht="24">
      <c r="A309" s="1"/>
      <c r="B309" s="1"/>
      <c r="C309" s="1"/>
      <c r="D309" s="1"/>
    </row>
    <row r="310" spans="1:4" s="2" customFormat="1" ht="24">
      <c r="A310" s="1"/>
      <c r="B310" s="1"/>
      <c r="C310" s="1"/>
      <c r="D310" s="1"/>
    </row>
    <row r="311" spans="1:4" s="2" customFormat="1" ht="24">
      <c r="A311" s="1"/>
      <c r="B311" s="1"/>
      <c r="C311" s="1"/>
      <c r="D311" s="1"/>
    </row>
    <row r="312" spans="1:4" s="2" customFormat="1" ht="24">
      <c r="A312" s="1"/>
      <c r="B312" s="1"/>
      <c r="C312" s="1"/>
      <c r="D312" s="1"/>
    </row>
    <row r="313" spans="1:4" s="2" customFormat="1" ht="24">
      <c r="A313" s="1"/>
      <c r="B313" s="1"/>
      <c r="C313" s="1"/>
      <c r="D313" s="1"/>
    </row>
    <row r="314" spans="1:4" s="2" customFormat="1" ht="24">
      <c r="A314" s="1"/>
      <c r="B314" s="1"/>
      <c r="C314" s="1"/>
      <c r="D314" s="1"/>
    </row>
    <row r="315" spans="1:4" s="2" customFormat="1" ht="24">
      <c r="A315" s="1"/>
      <c r="B315" s="1"/>
      <c r="C315" s="1"/>
      <c r="D315" s="1"/>
    </row>
    <row r="316" spans="1:4" s="2" customFormat="1" ht="24">
      <c r="A316" s="1"/>
      <c r="B316" s="1"/>
      <c r="C316" s="1"/>
      <c r="D316" s="1"/>
    </row>
    <row r="317" spans="1:4" s="2" customFormat="1" ht="24">
      <c r="A317" s="1"/>
      <c r="B317" s="1"/>
      <c r="C317" s="1"/>
      <c r="D317" s="1"/>
    </row>
    <row r="318" spans="1:4" s="2" customFormat="1" ht="24">
      <c r="A318" s="1"/>
      <c r="B318" s="1"/>
      <c r="C318" s="1"/>
      <c r="D318" s="1"/>
    </row>
    <row r="319" spans="1:4" s="2" customFormat="1" ht="24">
      <c r="A319" s="1"/>
      <c r="B319" s="1"/>
      <c r="C319" s="1"/>
      <c r="D319" s="1"/>
    </row>
    <row r="320" spans="1:4" s="2" customFormat="1" ht="24">
      <c r="A320" s="1"/>
      <c r="B320" s="1"/>
      <c r="C320" s="1"/>
      <c r="D320" s="1"/>
    </row>
    <row r="321" spans="1:4" s="2" customFormat="1" ht="24">
      <c r="A321" s="1"/>
      <c r="B321" s="1"/>
      <c r="C321" s="1"/>
      <c r="D321" s="1"/>
    </row>
    <row r="322" spans="1:4" s="2" customFormat="1" ht="24">
      <c r="A322" s="1"/>
      <c r="B322" s="1"/>
      <c r="C322" s="1"/>
      <c r="D322" s="1"/>
    </row>
    <row r="323" spans="1:4" s="2" customFormat="1" ht="24">
      <c r="A323" s="1"/>
      <c r="B323" s="1"/>
      <c r="C323" s="1"/>
      <c r="D323" s="1"/>
    </row>
    <row r="324" spans="1:4" s="2" customFormat="1" ht="24">
      <c r="A324" s="1"/>
      <c r="B324" s="1"/>
      <c r="C324" s="1"/>
      <c r="D324" s="1"/>
    </row>
    <row r="325" spans="1:4" s="2" customFormat="1" ht="24">
      <c r="A325" s="1"/>
      <c r="B325" s="1"/>
      <c r="C325" s="1"/>
      <c r="D325" s="1"/>
    </row>
    <row r="326" spans="1:4" s="2" customFormat="1" ht="24">
      <c r="A326" s="1"/>
      <c r="B326" s="1"/>
      <c r="C326" s="1"/>
      <c r="D326" s="1"/>
    </row>
    <row r="327" spans="1:4" s="2" customFormat="1" ht="24">
      <c r="A327" s="1"/>
      <c r="B327" s="1"/>
      <c r="C327" s="1"/>
      <c r="D327" s="1"/>
    </row>
    <row r="328" spans="1:4" s="2" customFormat="1" ht="24">
      <c r="A328" s="1"/>
      <c r="B328" s="1"/>
      <c r="C328" s="1"/>
      <c r="D328" s="1"/>
    </row>
    <row r="329" spans="1:4" s="2" customFormat="1" ht="24">
      <c r="A329" s="1"/>
      <c r="B329" s="1"/>
      <c r="C329" s="1"/>
      <c r="D329" s="1"/>
    </row>
    <row r="330" spans="1:4" s="2" customFormat="1" ht="24">
      <c r="A330" s="1"/>
      <c r="B330" s="1"/>
      <c r="C330" s="1"/>
      <c r="D330" s="1"/>
    </row>
    <row r="331" spans="1:4" s="2" customFormat="1" ht="24">
      <c r="A331" s="1"/>
      <c r="B331" s="1"/>
      <c r="C331" s="1"/>
      <c r="D331" s="1"/>
    </row>
    <row r="332" spans="1:4" s="2" customFormat="1" ht="24">
      <c r="A332" s="1"/>
      <c r="B332" s="1"/>
      <c r="C332" s="1"/>
      <c r="D332" s="1"/>
    </row>
    <row r="333" spans="1:4" s="2" customFormat="1" ht="24">
      <c r="A333" s="1"/>
      <c r="B333" s="1"/>
      <c r="C333" s="1"/>
      <c r="D333" s="1"/>
    </row>
    <row r="334" spans="1:4" s="2" customFormat="1" ht="24">
      <c r="A334" s="1"/>
      <c r="B334" s="1"/>
      <c r="C334" s="1"/>
      <c r="D334" s="1"/>
    </row>
    <row r="335" spans="1:4" s="2" customFormat="1" ht="24">
      <c r="A335" s="1"/>
      <c r="B335" s="1"/>
      <c r="C335" s="1"/>
      <c r="D335" s="1"/>
    </row>
    <row r="336" spans="1:4" s="2" customFormat="1" ht="24">
      <c r="A336" s="1"/>
      <c r="B336" s="1"/>
      <c r="C336" s="1"/>
      <c r="D336" s="1"/>
    </row>
    <row r="337" spans="1:4" s="2" customFormat="1" ht="24">
      <c r="A337" s="1"/>
      <c r="B337" s="1"/>
      <c r="C337" s="1"/>
      <c r="D337" s="1"/>
    </row>
    <row r="338" spans="1:4" s="2" customFormat="1" ht="24">
      <c r="A338" s="1"/>
      <c r="B338" s="1"/>
      <c r="C338" s="1"/>
      <c r="D338" s="1"/>
    </row>
    <row r="339" spans="1:4" s="2" customFormat="1" ht="24">
      <c r="A339" s="1"/>
      <c r="B339" s="1"/>
      <c r="C339" s="1"/>
      <c r="D339" s="1"/>
    </row>
    <row r="340" spans="1:4" s="2" customFormat="1" ht="24">
      <c r="A340" s="1"/>
      <c r="B340" s="1"/>
      <c r="C340" s="1"/>
      <c r="D340" s="1"/>
    </row>
    <row r="341" spans="1:4" s="2" customFormat="1" ht="24">
      <c r="A341" s="1"/>
      <c r="B341" s="1"/>
      <c r="C341" s="1"/>
      <c r="D341" s="1"/>
    </row>
    <row r="342" spans="1:4" s="2" customFormat="1" ht="24">
      <c r="A342" s="1"/>
      <c r="B342" s="1"/>
      <c r="C342" s="1"/>
      <c r="D342" s="1"/>
    </row>
    <row r="343" spans="1:4" s="2" customFormat="1" ht="24">
      <c r="A343" s="1"/>
      <c r="B343" s="1"/>
      <c r="C343" s="1"/>
      <c r="D343" s="1"/>
    </row>
    <row r="344" spans="1:4" s="2" customFormat="1" ht="24">
      <c r="A344" s="1"/>
      <c r="B344" s="1"/>
      <c r="C344" s="1"/>
      <c r="D344" s="1"/>
    </row>
    <row r="345" spans="1:4" s="2" customFormat="1" ht="24">
      <c r="A345" s="1"/>
      <c r="B345" s="1"/>
      <c r="C345" s="1"/>
      <c r="D345" s="1"/>
    </row>
    <row r="346" spans="1:4" s="2" customFormat="1" ht="24">
      <c r="A346" s="1"/>
      <c r="B346" s="1"/>
      <c r="C346" s="1"/>
      <c r="D346" s="1"/>
    </row>
    <row r="347" spans="1:4" s="2" customFormat="1" ht="24">
      <c r="A347" s="1"/>
      <c r="B347" s="1"/>
      <c r="C347" s="1"/>
      <c r="D347" s="1"/>
    </row>
    <row r="348" spans="1:4" s="2" customFormat="1" ht="24">
      <c r="A348" s="1"/>
      <c r="B348" s="1"/>
      <c r="C348" s="1"/>
      <c r="D348" s="1"/>
    </row>
    <row r="349" spans="1:4" s="2" customFormat="1" ht="24">
      <c r="A349" s="1"/>
      <c r="B349" s="1"/>
      <c r="C349" s="1"/>
      <c r="D349" s="1"/>
    </row>
    <row r="350" spans="1:4" s="2" customFormat="1" ht="24">
      <c r="A350" s="1"/>
      <c r="B350" s="1"/>
      <c r="C350" s="1"/>
      <c r="D350" s="1"/>
    </row>
    <row r="351" spans="1:4" s="2" customFormat="1" ht="24">
      <c r="A351" s="1"/>
      <c r="B351" s="1"/>
      <c r="C351" s="1"/>
      <c r="D351" s="1"/>
    </row>
    <row r="352" spans="1:4" s="2" customFormat="1" ht="24">
      <c r="A352" s="1"/>
      <c r="B352" s="1"/>
      <c r="C352" s="1"/>
      <c r="D352" s="1"/>
    </row>
    <row r="353" spans="1:4" s="2" customFormat="1" ht="24">
      <c r="A353" s="1"/>
      <c r="B353" s="1"/>
      <c r="C353" s="1"/>
      <c r="D353" s="1"/>
    </row>
    <row r="354" spans="1:4" s="2" customFormat="1" ht="24">
      <c r="A354" s="1"/>
      <c r="B354" s="1"/>
      <c r="C354" s="1"/>
      <c r="D354" s="1"/>
    </row>
    <row r="355" spans="1:4" s="2" customFormat="1" ht="24">
      <c r="A355" s="1"/>
      <c r="B355" s="1"/>
      <c r="C355" s="1"/>
      <c r="D355" s="1"/>
    </row>
    <row r="356" spans="1:4" s="2" customFormat="1" ht="24">
      <c r="A356" s="1"/>
      <c r="B356" s="1"/>
      <c r="C356" s="1"/>
      <c r="D356" s="1"/>
    </row>
    <row r="357" spans="1:4" s="2" customFormat="1" ht="24">
      <c r="A357" s="1"/>
      <c r="B357" s="1"/>
      <c r="C357" s="1"/>
      <c r="D357" s="1"/>
    </row>
    <row r="358" spans="1:4" s="2" customFormat="1" ht="24">
      <c r="A358" s="1"/>
      <c r="B358" s="1"/>
      <c r="C358" s="1"/>
      <c r="D358" s="1"/>
    </row>
    <row r="359" spans="1:4" s="2" customFormat="1" ht="24">
      <c r="A359" s="1"/>
      <c r="B359" s="1"/>
      <c r="C359" s="1"/>
      <c r="D359" s="1"/>
    </row>
    <row r="360" spans="1:4" s="2" customFormat="1" ht="24">
      <c r="A360" s="1"/>
      <c r="B360" s="1"/>
      <c r="C360" s="1"/>
      <c r="D360" s="1"/>
    </row>
    <row r="361" spans="1:4" s="2" customFormat="1" ht="24">
      <c r="A361" s="1"/>
      <c r="B361" s="1"/>
      <c r="C361" s="1"/>
      <c r="D361" s="1"/>
    </row>
    <row r="362" spans="1:4" s="2" customFormat="1" ht="24">
      <c r="A362" s="1"/>
      <c r="B362" s="1"/>
      <c r="C362" s="1"/>
      <c r="D362" s="1"/>
    </row>
    <row r="363" spans="1:4" s="2" customFormat="1" ht="24">
      <c r="A363" s="1"/>
      <c r="B363" s="1"/>
      <c r="C363" s="1"/>
      <c r="D363" s="1"/>
    </row>
    <row r="364" spans="1:4" s="2" customFormat="1" ht="24">
      <c r="A364" s="1"/>
      <c r="B364" s="1"/>
      <c r="C364" s="1"/>
      <c r="D364" s="1"/>
    </row>
    <row r="365" spans="1:4" s="2" customFormat="1" ht="24">
      <c r="A365" s="1"/>
      <c r="B365" s="1"/>
      <c r="C365" s="1"/>
      <c r="D365" s="1"/>
    </row>
    <row r="366" spans="1:4" s="2" customFormat="1" ht="24">
      <c r="A366" s="1"/>
      <c r="B366" s="1"/>
      <c r="C366" s="1"/>
      <c r="D366" s="1"/>
    </row>
    <row r="367" spans="1:4" s="2" customFormat="1" ht="24">
      <c r="A367" s="1"/>
      <c r="B367" s="1"/>
      <c r="C367" s="1"/>
      <c r="D367" s="1"/>
    </row>
    <row r="368" spans="1:4" s="2" customFormat="1" ht="24">
      <c r="A368" s="1"/>
      <c r="B368" s="1"/>
      <c r="C368" s="1"/>
      <c r="D368" s="1"/>
    </row>
    <row r="369" spans="1:4" s="2" customFormat="1" ht="24">
      <c r="A369" s="1"/>
      <c r="B369" s="1"/>
      <c r="C369" s="1"/>
      <c r="D369" s="1"/>
    </row>
    <row r="370" spans="1:4" s="2" customFormat="1" ht="24">
      <c r="A370" s="1"/>
      <c r="B370" s="1"/>
      <c r="C370" s="1"/>
      <c r="D370" s="1"/>
    </row>
    <row r="371" spans="1:4" s="2" customFormat="1" ht="24">
      <c r="A371" s="1"/>
      <c r="B371" s="1"/>
      <c r="C371" s="1"/>
      <c r="D371" s="1"/>
    </row>
    <row r="372" spans="1:4" s="2" customFormat="1" ht="24">
      <c r="A372" s="1"/>
      <c r="B372" s="1"/>
      <c r="C372" s="1"/>
      <c r="D372" s="1"/>
    </row>
    <row r="373" spans="1:4" s="2" customFormat="1" ht="24">
      <c r="A373" s="1"/>
      <c r="B373" s="1"/>
      <c r="C373" s="1"/>
      <c r="D373" s="1"/>
    </row>
    <row r="374" spans="1:4" s="2" customFormat="1" ht="24">
      <c r="A374" s="1"/>
      <c r="B374" s="1"/>
      <c r="C374" s="1"/>
      <c r="D374" s="1"/>
    </row>
    <row r="375" spans="1:4" s="2" customFormat="1" ht="24">
      <c r="A375" s="1"/>
      <c r="B375" s="1"/>
      <c r="C375" s="1"/>
      <c r="D375" s="1"/>
    </row>
    <row r="376" spans="1:4" s="2" customFormat="1" ht="24">
      <c r="A376" s="1"/>
      <c r="B376" s="1"/>
      <c r="C376" s="1"/>
      <c r="D376" s="1"/>
    </row>
    <row r="377" spans="1:4" s="2" customFormat="1" ht="24">
      <c r="A377" s="1"/>
      <c r="B377" s="1"/>
      <c r="C377" s="1"/>
      <c r="D377" s="1"/>
    </row>
    <row r="378" spans="1:4" s="2" customFormat="1" ht="24">
      <c r="A378" s="1"/>
      <c r="B378" s="1"/>
      <c r="C378" s="1"/>
      <c r="D378" s="1"/>
    </row>
    <row r="379" spans="1:4" s="2" customFormat="1" ht="24">
      <c r="A379" s="1"/>
      <c r="B379" s="1"/>
      <c r="C379" s="1"/>
      <c r="D379" s="1"/>
    </row>
    <row r="380" spans="1:4" s="2" customFormat="1" ht="24">
      <c r="A380" s="1"/>
      <c r="B380" s="1"/>
      <c r="C380" s="1"/>
      <c r="D380" s="1"/>
    </row>
    <row r="381" spans="1:4" s="2" customFormat="1" ht="24">
      <c r="A381" s="1"/>
      <c r="B381" s="1"/>
      <c r="C381" s="1"/>
      <c r="D381" s="1"/>
    </row>
    <row r="382" spans="1:4" s="2" customFormat="1" ht="24">
      <c r="A382" s="1"/>
      <c r="B382" s="1"/>
      <c r="C382" s="1"/>
      <c r="D382" s="1"/>
    </row>
    <row r="383" spans="1:4" s="2" customFormat="1" ht="24">
      <c r="A383" s="1"/>
      <c r="B383" s="1"/>
      <c r="C383" s="1"/>
      <c r="D383" s="1"/>
    </row>
    <row r="384" spans="1:4" s="2" customFormat="1" ht="24">
      <c r="A384" s="1"/>
      <c r="B384" s="1"/>
      <c r="C384" s="1"/>
      <c r="D384" s="1"/>
    </row>
    <row r="385" spans="1:4" s="2" customFormat="1" ht="24">
      <c r="A385" s="1"/>
      <c r="B385" s="1"/>
      <c r="C385" s="1"/>
      <c r="D385" s="1"/>
    </row>
    <row r="386" spans="1:4" s="2" customFormat="1" ht="24">
      <c r="A386" s="1"/>
      <c r="B386" s="1"/>
      <c r="C386" s="1"/>
      <c r="D386" s="1"/>
    </row>
    <row r="387" spans="1:4" s="2" customFormat="1" ht="24">
      <c r="A387" s="1"/>
      <c r="B387" s="1"/>
      <c r="C387" s="1"/>
      <c r="D387" s="1"/>
    </row>
    <row r="388" spans="1:4" s="2" customFormat="1" ht="24">
      <c r="A388" s="1"/>
      <c r="B388" s="1"/>
      <c r="C388" s="1"/>
      <c r="D388" s="1"/>
    </row>
    <row r="389" spans="1:4" s="2" customFormat="1" ht="24">
      <c r="A389" s="1"/>
      <c r="B389" s="1"/>
      <c r="C389" s="1"/>
      <c r="D389" s="1"/>
    </row>
    <row r="390" spans="1:4" s="2" customFormat="1" ht="24">
      <c r="A390" s="1"/>
      <c r="B390" s="1"/>
      <c r="C390" s="1"/>
      <c r="D390" s="1"/>
    </row>
    <row r="391" spans="1:4" s="2" customFormat="1" ht="24">
      <c r="A391" s="1"/>
      <c r="B391" s="1"/>
      <c r="C391" s="1"/>
      <c r="D391" s="1"/>
    </row>
    <row r="392" spans="1:4" s="2" customFormat="1" ht="24">
      <c r="A392" s="1"/>
      <c r="B392" s="1"/>
      <c r="C392" s="1"/>
      <c r="D392" s="1"/>
    </row>
    <row r="393" spans="1:4" s="2" customFormat="1" ht="24">
      <c r="A393" s="1"/>
      <c r="B393" s="1"/>
      <c r="C393" s="1"/>
      <c r="D393" s="1"/>
    </row>
    <row r="394" spans="1:4" s="2" customFormat="1" ht="24">
      <c r="A394" s="1"/>
      <c r="B394" s="1"/>
      <c r="C394" s="1"/>
      <c r="D394" s="1"/>
    </row>
    <row r="395" spans="1:4" s="2" customFormat="1" ht="24">
      <c r="A395" s="1"/>
      <c r="B395" s="1"/>
      <c r="C395" s="1"/>
      <c r="D395" s="1"/>
    </row>
    <row r="396" spans="1:4" s="2" customFormat="1" ht="24">
      <c r="A396" s="1"/>
      <c r="B396" s="1"/>
      <c r="C396" s="1"/>
      <c r="D396" s="1"/>
    </row>
    <row r="397" spans="1:4" s="2" customFormat="1" ht="24">
      <c r="A397" s="1"/>
      <c r="B397" s="1"/>
      <c r="C397" s="1"/>
      <c r="D397" s="1"/>
    </row>
    <row r="398" spans="1:4" s="2" customFormat="1" ht="24">
      <c r="A398" s="1"/>
      <c r="B398" s="1"/>
      <c r="C398" s="1"/>
      <c r="D398" s="1"/>
    </row>
    <row r="399" spans="1:4" s="2" customFormat="1" ht="24">
      <c r="A399" s="1"/>
      <c r="B399" s="1"/>
      <c r="C399" s="1"/>
      <c r="D399" s="1"/>
    </row>
    <row r="400" spans="1:4" s="2" customFormat="1" ht="24">
      <c r="A400" s="1"/>
      <c r="B400" s="1"/>
      <c r="C400" s="1"/>
      <c r="D400" s="1"/>
    </row>
    <row r="401" spans="1:4" s="2" customFormat="1" ht="24">
      <c r="A401" s="1"/>
      <c r="B401" s="1"/>
      <c r="C401" s="1"/>
      <c r="D401" s="1"/>
    </row>
    <row r="402" spans="1:4" s="2" customFormat="1" ht="24">
      <c r="A402" s="1"/>
      <c r="B402" s="1"/>
      <c r="C402" s="1"/>
      <c r="D402" s="1"/>
    </row>
    <row r="403" spans="1:4" s="2" customFormat="1" ht="24">
      <c r="A403" s="1"/>
      <c r="B403" s="1"/>
      <c r="C403" s="1"/>
      <c r="D403" s="1"/>
    </row>
    <row r="404" spans="1:4" s="2" customFormat="1" ht="24">
      <c r="A404" s="1"/>
      <c r="B404" s="1"/>
      <c r="C404" s="1"/>
      <c r="D404" s="1"/>
    </row>
    <row r="405" spans="1:4" s="2" customFormat="1" ht="24">
      <c r="A405" s="1"/>
      <c r="B405" s="1"/>
      <c r="C405" s="1"/>
      <c r="D405" s="1"/>
    </row>
    <row r="406" spans="1:4" s="2" customFormat="1" ht="24">
      <c r="A406" s="1"/>
      <c r="B406" s="1"/>
      <c r="C406" s="1"/>
      <c r="D406" s="1"/>
    </row>
    <row r="407" spans="1:4" s="2" customFormat="1" ht="24">
      <c r="A407" s="1"/>
      <c r="B407" s="1"/>
      <c r="C407" s="1"/>
      <c r="D407" s="1"/>
    </row>
    <row r="408" spans="1:4" s="2" customFormat="1" ht="24">
      <c r="A408" s="1"/>
      <c r="B408" s="1"/>
      <c r="C408" s="1"/>
      <c r="D408" s="1"/>
    </row>
    <row r="409" spans="1:4" s="2" customFormat="1" ht="24">
      <c r="A409" s="1"/>
      <c r="B409" s="1"/>
      <c r="C409" s="1"/>
      <c r="D409" s="1"/>
    </row>
    <row r="410" spans="1:4" s="2" customFormat="1" ht="24">
      <c r="A410" s="1"/>
      <c r="B410" s="1"/>
      <c r="C410" s="1"/>
      <c r="D410" s="1"/>
    </row>
    <row r="411" spans="1:4" s="2" customFormat="1" ht="24">
      <c r="A411" s="1"/>
      <c r="B411" s="1"/>
      <c r="C411" s="1"/>
      <c r="D411" s="1"/>
    </row>
    <row r="412" spans="1:4" s="2" customFormat="1" ht="24">
      <c r="A412" s="1"/>
      <c r="B412" s="1"/>
      <c r="C412" s="1"/>
      <c r="D412" s="1"/>
    </row>
    <row r="413" spans="1:4" s="2" customFormat="1" ht="24">
      <c r="A413" s="1"/>
      <c r="B413" s="1"/>
      <c r="C413" s="1"/>
      <c r="D413" s="1"/>
    </row>
    <row r="414" spans="1:4" s="2" customFormat="1" ht="24">
      <c r="A414" s="1"/>
      <c r="B414" s="1"/>
      <c r="C414" s="1"/>
      <c r="D414" s="1"/>
    </row>
    <row r="415" spans="1:4" s="2" customFormat="1" ht="24">
      <c r="A415" s="1"/>
      <c r="B415" s="1"/>
      <c r="C415" s="1"/>
      <c r="D415" s="1"/>
    </row>
    <row r="416" spans="1:4" s="2" customFormat="1" ht="24">
      <c r="A416" s="1"/>
      <c r="B416" s="1"/>
      <c r="C416" s="1"/>
      <c r="D416" s="1"/>
    </row>
    <row r="417" spans="1:4" s="2" customFormat="1" ht="24">
      <c r="A417" s="1"/>
      <c r="B417" s="1"/>
      <c r="C417" s="1"/>
      <c r="D417" s="1"/>
    </row>
    <row r="418" spans="1:4" s="2" customFormat="1" ht="24">
      <c r="A418" s="1"/>
      <c r="B418" s="1"/>
      <c r="C418" s="1"/>
      <c r="D418" s="1"/>
    </row>
    <row r="419" spans="1:4" s="2" customFormat="1" ht="24">
      <c r="A419" s="1"/>
      <c r="B419" s="1"/>
      <c r="C419" s="1"/>
      <c r="D419" s="1"/>
    </row>
    <row r="420" spans="1:4" s="2" customFormat="1" ht="24">
      <c r="A420" s="1"/>
      <c r="B420" s="1"/>
      <c r="C420" s="1"/>
      <c r="D420" s="1"/>
    </row>
    <row r="421" spans="1:4" s="2" customFormat="1" ht="24">
      <c r="A421" s="1"/>
      <c r="B421" s="1"/>
      <c r="C421" s="1"/>
      <c r="D421" s="1"/>
    </row>
    <row r="422" spans="1:4" s="2" customFormat="1" ht="24">
      <c r="A422" s="1"/>
      <c r="B422" s="1"/>
      <c r="C422" s="1"/>
      <c r="D422" s="1"/>
    </row>
    <row r="423" spans="1:4" s="2" customFormat="1" ht="24">
      <c r="A423" s="1"/>
      <c r="B423" s="1"/>
      <c r="C423" s="1"/>
      <c r="D423" s="1"/>
    </row>
    <row r="424" spans="1:4" s="2" customFormat="1" ht="24">
      <c r="A424" s="1"/>
      <c r="B424" s="1"/>
      <c r="C424" s="1"/>
      <c r="D424" s="1"/>
    </row>
    <row r="425" spans="1:4" s="2" customFormat="1" ht="24">
      <c r="A425" s="1"/>
      <c r="B425" s="1"/>
      <c r="C425" s="1"/>
      <c r="D425" s="1"/>
    </row>
    <row r="426" spans="1:4" s="2" customFormat="1" ht="24">
      <c r="A426" s="1"/>
      <c r="B426" s="1"/>
      <c r="C426" s="1"/>
      <c r="D426" s="1"/>
    </row>
    <row r="427" spans="1:4" s="2" customFormat="1" ht="24">
      <c r="A427" s="1"/>
      <c r="B427" s="1"/>
      <c r="C427" s="1"/>
      <c r="D427" s="1"/>
    </row>
    <row r="428" spans="1:4" s="2" customFormat="1" ht="24">
      <c r="A428" s="1"/>
      <c r="B428" s="1"/>
      <c r="C428" s="1"/>
      <c r="D428" s="1"/>
    </row>
    <row r="429" spans="1:4" s="2" customFormat="1" ht="24">
      <c r="A429" s="1"/>
      <c r="B429" s="1"/>
      <c r="C429" s="1"/>
      <c r="D429" s="1"/>
    </row>
    <row r="430" spans="1:4" s="2" customFormat="1" ht="24">
      <c r="A430" s="1"/>
      <c r="B430" s="1"/>
      <c r="C430" s="1"/>
      <c r="D430" s="1"/>
    </row>
    <row r="431" spans="1:4" s="2" customFormat="1" ht="24">
      <c r="A431" s="1"/>
      <c r="B431" s="1"/>
      <c r="C431" s="1"/>
      <c r="D431" s="1"/>
    </row>
    <row r="432" spans="1:4" s="2" customFormat="1" ht="24">
      <c r="A432" s="1"/>
      <c r="B432" s="1"/>
      <c r="C432" s="1"/>
      <c r="D432" s="1"/>
    </row>
    <row r="433" spans="1:4" s="2" customFormat="1" ht="24">
      <c r="A433" s="1"/>
      <c r="B433" s="1"/>
      <c r="C433" s="1"/>
      <c r="D433" s="1"/>
    </row>
    <row r="434" spans="1:4" s="2" customFormat="1" ht="24">
      <c r="A434" s="1"/>
      <c r="B434" s="1"/>
      <c r="C434" s="1"/>
      <c r="D434" s="1"/>
    </row>
    <row r="435" spans="1:4" s="2" customFormat="1" ht="24">
      <c r="A435" s="1"/>
      <c r="B435" s="1"/>
      <c r="C435" s="1"/>
      <c r="D435" s="1"/>
    </row>
    <row r="436" spans="1:4" s="2" customFormat="1" ht="24">
      <c r="A436" s="1"/>
      <c r="B436" s="1"/>
      <c r="C436" s="1"/>
      <c r="D436" s="1"/>
    </row>
    <row r="437" spans="1:4" s="2" customFormat="1" ht="24">
      <c r="A437" s="1"/>
      <c r="B437" s="1"/>
      <c r="C437" s="1"/>
      <c r="D437" s="1"/>
    </row>
    <row r="438" spans="1:4" s="2" customFormat="1" ht="24">
      <c r="A438" s="1"/>
      <c r="B438" s="1"/>
      <c r="C438" s="1"/>
      <c r="D438" s="1"/>
    </row>
    <row r="439" spans="1:4" s="2" customFormat="1" ht="24">
      <c r="A439" s="1"/>
      <c r="B439" s="1"/>
      <c r="C439" s="1"/>
      <c r="D439" s="1"/>
    </row>
    <row r="440" spans="1:4" s="2" customFormat="1" ht="24">
      <c r="A440" s="1"/>
      <c r="B440" s="1"/>
      <c r="C440" s="1"/>
      <c r="D440" s="1"/>
    </row>
    <row r="441" spans="1:4" s="2" customFormat="1" ht="24">
      <c r="A441" s="1"/>
      <c r="B441" s="1"/>
      <c r="C441" s="1"/>
      <c r="D441" s="1"/>
    </row>
    <row r="442" spans="1:4" s="2" customFormat="1" ht="24">
      <c r="A442" s="1"/>
      <c r="B442" s="1"/>
      <c r="C442" s="1"/>
      <c r="D442" s="1"/>
    </row>
  </sheetData>
  <sheetProtection/>
  <mergeCells count="6">
    <mergeCell ref="A1:D1"/>
    <mergeCell ref="A2:D2"/>
    <mergeCell ref="A3:D3"/>
    <mergeCell ref="A41:D41"/>
    <mergeCell ref="A42:D42"/>
    <mergeCell ref="A43:D43"/>
  </mergeCells>
  <printOptions/>
  <pageMargins left="0.7480314960629921" right="0.34" top="0.4" bottom="0.51" header="0.15" footer="0.5"/>
  <pageSetup horizontalDpi="600" verticalDpi="600" orientation="portrait" paperSize="9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92"/>
  <sheetViews>
    <sheetView zoomScale="150" zoomScaleNormal="150" zoomScalePageLayoutView="0" workbookViewId="0" topLeftCell="A1">
      <selection activeCell="G51" sqref="G51"/>
    </sheetView>
  </sheetViews>
  <sheetFormatPr defaultColWidth="9.140625" defaultRowHeight="21.75"/>
  <cols>
    <col min="1" max="1" width="49.421875" style="19" customWidth="1"/>
    <col min="2" max="2" width="9.28125" style="118" customWidth="1"/>
    <col min="3" max="4" width="15.28125" style="73" customWidth="1"/>
    <col min="5" max="5" width="15.7109375" style="19" customWidth="1"/>
    <col min="6" max="6" width="3.00390625" style="45" hidden="1" customWidth="1"/>
  </cols>
  <sheetData>
    <row r="1" spans="1:6" s="42" customFormat="1" ht="21">
      <c r="A1" s="240" t="s">
        <v>160</v>
      </c>
      <c r="B1" s="240"/>
      <c r="C1" s="240"/>
      <c r="D1" s="240"/>
      <c r="E1" s="240"/>
      <c r="F1" s="48"/>
    </row>
    <row r="2" spans="1:6" s="42" customFormat="1" ht="21">
      <c r="A2" s="251" t="s">
        <v>92</v>
      </c>
      <c r="B2" s="251"/>
      <c r="C2" s="251"/>
      <c r="D2" s="251"/>
      <c r="E2" s="251"/>
      <c r="F2" s="48"/>
    </row>
    <row r="3" spans="1:6" s="42" customFormat="1" ht="21">
      <c r="A3" s="250" t="s">
        <v>294</v>
      </c>
      <c r="B3" s="250"/>
      <c r="C3" s="250"/>
      <c r="D3" s="250"/>
      <c r="E3" s="250"/>
      <c r="F3" s="105"/>
    </row>
    <row r="4" spans="1:6" s="43" customFormat="1" ht="21">
      <c r="A4" s="244" t="s">
        <v>116</v>
      </c>
      <c r="B4" s="244" t="s">
        <v>1</v>
      </c>
      <c r="C4" s="242" t="s">
        <v>27</v>
      </c>
      <c r="D4" s="242" t="s">
        <v>114</v>
      </c>
      <c r="E4" s="242" t="s">
        <v>113</v>
      </c>
      <c r="F4" s="106"/>
    </row>
    <row r="5" spans="1:6" s="43" customFormat="1" ht="21">
      <c r="A5" s="245"/>
      <c r="B5" s="245"/>
      <c r="C5" s="243"/>
      <c r="D5" s="243"/>
      <c r="E5" s="243"/>
      <c r="F5" s="106"/>
    </row>
    <row r="6" spans="1:6" s="42" customFormat="1" ht="21">
      <c r="A6" s="107" t="s">
        <v>93</v>
      </c>
      <c r="B6" s="24"/>
      <c r="C6" s="108"/>
      <c r="D6" s="108"/>
      <c r="E6" s="108"/>
      <c r="F6" s="109"/>
    </row>
    <row r="7" spans="1:6" s="42" customFormat="1" ht="21">
      <c r="A7" s="93" t="s">
        <v>94</v>
      </c>
      <c r="B7" s="127">
        <v>411000</v>
      </c>
      <c r="C7" s="83"/>
      <c r="D7" s="83"/>
      <c r="E7" s="83"/>
      <c r="F7" s="109"/>
    </row>
    <row r="8" spans="1:6" s="42" customFormat="1" ht="21">
      <c r="A8" s="86" t="s">
        <v>95</v>
      </c>
      <c r="B8" s="24">
        <v>411001</v>
      </c>
      <c r="C8" s="83">
        <v>2000000</v>
      </c>
      <c r="D8" s="83">
        <v>7716</v>
      </c>
      <c r="E8" s="83">
        <v>2270163</v>
      </c>
      <c r="F8" s="109"/>
    </row>
    <row r="9" spans="1:6" s="42" customFormat="1" ht="21">
      <c r="A9" s="86" t="s">
        <v>96</v>
      </c>
      <c r="B9" s="24">
        <v>411002</v>
      </c>
      <c r="C9" s="83">
        <v>280000</v>
      </c>
      <c r="D9" s="65">
        <v>5089.02</v>
      </c>
      <c r="E9" s="83">
        <v>173350.64</v>
      </c>
      <c r="F9" s="109"/>
    </row>
    <row r="10" spans="1:6" s="42" customFormat="1" ht="21">
      <c r="A10" s="86" t="s">
        <v>97</v>
      </c>
      <c r="B10" s="24">
        <v>411003</v>
      </c>
      <c r="C10" s="83">
        <v>900000</v>
      </c>
      <c r="D10" s="83">
        <v>1425</v>
      </c>
      <c r="E10" s="83">
        <v>301667</v>
      </c>
      <c r="F10" s="109"/>
    </row>
    <row r="11" spans="1:6" s="42" customFormat="1" ht="21">
      <c r="A11" s="86" t="s">
        <v>151</v>
      </c>
      <c r="B11" s="24">
        <v>411005</v>
      </c>
      <c r="C11" s="83">
        <v>100000</v>
      </c>
      <c r="D11" s="83">
        <v>0</v>
      </c>
      <c r="E11" s="83">
        <v>100000</v>
      </c>
      <c r="F11" s="109"/>
    </row>
    <row r="12" spans="1:6" s="43" customFormat="1" ht="21">
      <c r="A12" s="110" t="s">
        <v>18</v>
      </c>
      <c r="B12" s="50"/>
      <c r="C12" s="91">
        <f>SUM(C8:C11)</f>
        <v>3280000</v>
      </c>
      <c r="D12" s="91">
        <f>SUM(D8:D11)</f>
        <v>14230.02</v>
      </c>
      <c r="E12" s="91">
        <f>SUM(E8:E11)</f>
        <v>2845180.64</v>
      </c>
      <c r="F12" s="106"/>
    </row>
    <row r="13" spans="1:6" s="43" customFormat="1" ht="21">
      <c r="A13" s="93" t="s">
        <v>115</v>
      </c>
      <c r="B13" s="50">
        <v>412000</v>
      </c>
      <c r="C13" s="84"/>
      <c r="D13" s="84"/>
      <c r="E13" s="84"/>
      <c r="F13" s="111"/>
    </row>
    <row r="14" spans="1:6" s="42" customFormat="1" ht="21">
      <c r="A14" s="86" t="s">
        <v>98</v>
      </c>
      <c r="B14" s="24">
        <v>412107</v>
      </c>
      <c r="C14" s="83">
        <v>550000</v>
      </c>
      <c r="D14" s="83">
        <v>38340</v>
      </c>
      <c r="E14" s="83">
        <v>690830</v>
      </c>
      <c r="F14" s="109"/>
    </row>
    <row r="15" spans="1:6" s="42" customFormat="1" ht="21">
      <c r="A15" s="86" t="s">
        <v>152</v>
      </c>
      <c r="B15" s="24">
        <v>412128</v>
      </c>
      <c r="C15" s="83">
        <v>5000</v>
      </c>
      <c r="D15" s="83">
        <v>420</v>
      </c>
      <c r="E15" s="83">
        <v>3390</v>
      </c>
      <c r="F15" s="109"/>
    </row>
    <row r="16" spans="1:6" s="42" customFormat="1" ht="21">
      <c r="A16" s="86" t="s">
        <v>153</v>
      </c>
      <c r="B16" s="24">
        <v>412199</v>
      </c>
      <c r="C16" s="83">
        <v>30000</v>
      </c>
      <c r="D16" s="83">
        <v>555.2</v>
      </c>
      <c r="E16" s="83">
        <v>79577.2</v>
      </c>
      <c r="F16" s="109"/>
    </row>
    <row r="17" spans="1:6" s="42" customFormat="1" ht="21">
      <c r="A17" s="86" t="s">
        <v>154</v>
      </c>
      <c r="B17" s="24">
        <v>412210</v>
      </c>
      <c r="C17" s="83">
        <v>30000</v>
      </c>
      <c r="D17" s="83">
        <v>0</v>
      </c>
      <c r="E17" s="83">
        <v>130709</v>
      </c>
      <c r="F17" s="109"/>
    </row>
    <row r="18" spans="1:6" s="42" customFormat="1" ht="21">
      <c r="A18" s="86" t="s">
        <v>161</v>
      </c>
      <c r="B18" s="24">
        <v>412302</v>
      </c>
      <c r="C18" s="83">
        <v>5000</v>
      </c>
      <c r="D18" s="83">
        <v>0</v>
      </c>
      <c r="E18" s="83">
        <v>0</v>
      </c>
      <c r="F18" s="109"/>
    </row>
    <row r="19" spans="1:6" s="42" customFormat="1" ht="21">
      <c r="A19" s="86" t="s">
        <v>155</v>
      </c>
      <c r="B19" s="24">
        <v>412303</v>
      </c>
      <c r="C19" s="83">
        <v>20000</v>
      </c>
      <c r="D19" s="83">
        <v>2200</v>
      </c>
      <c r="E19" s="83">
        <v>60690</v>
      </c>
      <c r="F19" s="109"/>
    </row>
    <row r="20" spans="1:6" s="42" customFormat="1" ht="21">
      <c r="A20" s="86" t="s">
        <v>156</v>
      </c>
      <c r="B20" s="24">
        <v>412304</v>
      </c>
      <c r="C20" s="83">
        <v>7000</v>
      </c>
      <c r="D20" s="83">
        <v>300</v>
      </c>
      <c r="E20" s="83">
        <v>11430</v>
      </c>
      <c r="F20" s="109"/>
    </row>
    <row r="21" spans="1:6" s="42" customFormat="1" ht="21">
      <c r="A21" s="86" t="s">
        <v>157</v>
      </c>
      <c r="B21" s="24">
        <v>412306</v>
      </c>
      <c r="C21" s="83">
        <v>5000</v>
      </c>
      <c r="D21" s="83">
        <v>2000</v>
      </c>
      <c r="E21" s="83">
        <v>6000</v>
      </c>
      <c r="F21" s="109"/>
    </row>
    <row r="22" spans="1:6" s="42" customFormat="1" ht="21">
      <c r="A22" s="86" t="s">
        <v>158</v>
      </c>
      <c r="B22" s="24">
        <v>412307</v>
      </c>
      <c r="C22" s="83">
        <v>10000</v>
      </c>
      <c r="D22" s="83">
        <v>1157</v>
      </c>
      <c r="E22" s="83">
        <v>15792</v>
      </c>
      <c r="F22" s="109"/>
    </row>
    <row r="23" spans="1:6" s="43" customFormat="1" ht="21">
      <c r="A23" s="110" t="s">
        <v>18</v>
      </c>
      <c r="B23" s="50"/>
      <c r="C23" s="91">
        <f>SUM(C14:C22)</f>
        <v>662000</v>
      </c>
      <c r="D23" s="91">
        <f>SUM(D14:D22)</f>
        <v>44972.2</v>
      </c>
      <c r="E23" s="91">
        <f>SUM(E14:E22)</f>
        <v>998418.2</v>
      </c>
      <c r="F23" s="106"/>
    </row>
    <row r="24" spans="1:6" s="43" customFormat="1" ht="21">
      <c r="A24" s="93" t="s">
        <v>99</v>
      </c>
      <c r="B24" s="50">
        <v>413000</v>
      </c>
      <c r="C24" s="84"/>
      <c r="D24" s="84"/>
      <c r="E24" s="84"/>
      <c r="F24" s="111"/>
    </row>
    <row r="25" spans="1:6" s="42" customFormat="1" ht="21">
      <c r="A25" s="86" t="s">
        <v>100</v>
      </c>
      <c r="B25" s="24">
        <v>413003</v>
      </c>
      <c r="C25" s="83">
        <v>550000</v>
      </c>
      <c r="D25" s="83">
        <v>0</v>
      </c>
      <c r="E25" s="83">
        <v>786922.73</v>
      </c>
      <c r="F25" s="109"/>
    </row>
    <row r="26" spans="1:6" s="42" customFormat="1" ht="21">
      <c r="A26" s="86" t="s">
        <v>159</v>
      </c>
      <c r="B26" s="24">
        <v>413999</v>
      </c>
      <c r="C26" s="83">
        <v>0</v>
      </c>
      <c r="D26" s="83">
        <v>0</v>
      </c>
      <c r="E26" s="83">
        <v>0</v>
      </c>
      <c r="F26" s="109"/>
    </row>
    <row r="27" spans="1:6" s="42" customFormat="1" ht="21">
      <c r="A27" s="110" t="s">
        <v>18</v>
      </c>
      <c r="B27" s="50"/>
      <c r="C27" s="91">
        <f>SUM(C25:C26)</f>
        <v>550000</v>
      </c>
      <c r="D27" s="91">
        <f>SUM(D25:D26)</f>
        <v>0</v>
      </c>
      <c r="E27" s="91">
        <f>SUM(E25:E26)</f>
        <v>786922.73</v>
      </c>
      <c r="F27" s="112"/>
    </row>
    <row r="28" spans="1:6" s="43" customFormat="1" ht="21">
      <c r="A28" s="93" t="s">
        <v>101</v>
      </c>
      <c r="B28" s="50">
        <v>415000</v>
      </c>
      <c r="C28" s="84"/>
      <c r="D28" s="84"/>
      <c r="E28" s="84"/>
      <c r="F28" s="111"/>
    </row>
    <row r="29" spans="1:6" s="42" customFormat="1" ht="21">
      <c r="A29" s="86" t="s">
        <v>102</v>
      </c>
      <c r="B29" s="24">
        <v>415004</v>
      </c>
      <c r="C29" s="83">
        <v>50000</v>
      </c>
      <c r="D29" s="83">
        <v>23200</v>
      </c>
      <c r="E29" s="83">
        <v>156400</v>
      </c>
      <c r="F29" s="109"/>
    </row>
    <row r="30" spans="1:6" s="42" customFormat="1" ht="21">
      <c r="A30" s="86" t="s">
        <v>112</v>
      </c>
      <c r="B30" s="24">
        <v>415999</v>
      </c>
      <c r="C30" s="83">
        <v>20000</v>
      </c>
      <c r="D30" s="83">
        <v>0</v>
      </c>
      <c r="E30" s="83">
        <v>30</v>
      </c>
      <c r="F30" s="109"/>
    </row>
    <row r="31" spans="1:6" s="42" customFormat="1" ht="21">
      <c r="A31" s="110" t="s">
        <v>18</v>
      </c>
      <c r="B31" s="50"/>
      <c r="C31" s="120">
        <f>SUM(C29:C30)</f>
        <v>70000</v>
      </c>
      <c r="D31" s="120">
        <f>SUM(D29:D30)</f>
        <v>23200</v>
      </c>
      <c r="E31" s="120">
        <f>SUM(E29:E30)</f>
        <v>156430</v>
      </c>
      <c r="F31" s="112"/>
    </row>
    <row r="32" spans="1:6" s="126" customFormat="1" ht="21">
      <c r="A32" s="246" t="s">
        <v>46</v>
      </c>
      <c r="B32" s="247"/>
      <c r="C32" s="122">
        <f>C12+C23+C27+C31</f>
        <v>4562000</v>
      </c>
      <c r="D32" s="122">
        <f>D12+D23+D27+D31</f>
        <v>82402.22</v>
      </c>
      <c r="E32" s="122">
        <f>E12+E23+E27+E31</f>
        <v>4786951.57</v>
      </c>
      <c r="F32" s="125"/>
    </row>
    <row r="33" spans="1:6" s="119" customFormat="1" ht="21">
      <c r="A33" s="116"/>
      <c r="B33" s="117"/>
      <c r="C33" s="56"/>
      <c r="D33" s="56"/>
      <c r="E33" s="56"/>
      <c r="F33" s="114"/>
    </row>
    <row r="34" spans="1:6" s="119" customFormat="1" ht="21">
      <c r="A34" s="116"/>
      <c r="B34" s="117"/>
      <c r="C34" s="56"/>
      <c r="D34" s="56"/>
      <c r="E34" s="56"/>
      <c r="F34" s="114"/>
    </row>
    <row r="35" spans="1:6" s="119" customFormat="1" ht="21">
      <c r="A35" s="116"/>
      <c r="B35" s="117"/>
      <c r="C35" s="56"/>
      <c r="D35" s="56"/>
      <c r="E35" s="56"/>
      <c r="F35" s="114"/>
    </row>
    <row r="36" spans="1:6" s="119" customFormat="1" ht="21">
      <c r="A36" s="248" t="s">
        <v>280</v>
      </c>
      <c r="B36" s="248"/>
      <c r="C36" s="248"/>
      <c r="D36" s="248"/>
      <c r="E36" s="248"/>
      <c r="F36" s="248"/>
    </row>
    <row r="37" spans="1:6" s="119" customFormat="1" ht="21">
      <c r="A37" s="240" t="s">
        <v>279</v>
      </c>
      <c r="B37" s="240"/>
      <c r="C37" s="240"/>
      <c r="D37" s="240"/>
      <c r="E37" s="240"/>
      <c r="F37" s="240"/>
    </row>
    <row r="38" spans="1:6" s="119" customFormat="1" ht="21">
      <c r="A38" s="240" t="s">
        <v>127</v>
      </c>
      <c r="B38" s="240"/>
      <c r="C38" s="240"/>
      <c r="D38" s="240"/>
      <c r="E38" s="240"/>
      <c r="F38" s="49"/>
    </row>
    <row r="39" spans="1:6" s="119" customFormat="1" ht="21">
      <c r="A39" s="240" t="s">
        <v>127</v>
      </c>
      <c r="B39" s="240"/>
      <c r="C39" s="240"/>
      <c r="D39" s="240"/>
      <c r="E39" s="240"/>
      <c r="F39" s="240"/>
    </row>
    <row r="40" spans="1:6" s="119" customFormat="1" ht="21">
      <c r="A40" s="240" t="s">
        <v>237</v>
      </c>
      <c r="B40" s="240"/>
      <c r="C40" s="240"/>
      <c r="D40" s="240"/>
      <c r="E40" s="240"/>
      <c r="F40" s="49"/>
    </row>
    <row r="41" spans="1:6" s="119" customFormat="1" ht="21">
      <c r="A41" s="251" t="s">
        <v>92</v>
      </c>
      <c r="B41" s="251"/>
      <c r="C41" s="251"/>
      <c r="D41" s="251"/>
      <c r="E41" s="251"/>
      <c r="F41" s="114"/>
    </row>
    <row r="42" spans="1:6" s="119" customFormat="1" ht="21">
      <c r="A42" s="250" t="s">
        <v>295</v>
      </c>
      <c r="B42" s="250"/>
      <c r="C42" s="250"/>
      <c r="D42" s="250"/>
      <c r="E42" s="250"/>
      <c r="F42" s="114"/>
    </row>
    <row r="43" spans="1:6" s="119" customFormat="1" ht="21">
      <c r="A43" s="244" t="s">
        <v>116</v>
      </c>
      <c r="B43" s="244" t="s">
        <v>1</v>
      </c>
      <c r="C43" s="242" t="s">
        <v>27</v>
      </c>
      <c r="D43" s="242" t="s">
        <v>114</v>
      </c>
      <c r="E43" s="242" t="s">
        <v>113</v>
      </c>
      <c r="F43" s="114"/>
    </row>
    <row r="44" spans="1:6" s="119" customFormat="1" ht="21">
      <c r="A44" s="245"/>
      <c r="B44" s="245"/>
      <c r="C44" s="243"/>
      <c r="D44" s="243"/>
      <c r="E44" s="243"/>
      <c r="F44" s="114"/>
    </row>
    <row r="45" spans="1:6" s="124" customFormat="1" ht="21">
      <c r="A45" s="249" t="s">
        <v>31</v>
      </c>
      <c r="B45" s="249"/>
      <c r="C45" s="122">
        <f>C32</f>
        <v>4562000</v>
      </c>
      <c r="D45" s="122">
        <f>D32</f>
        <v>82402.22</v>
      </c>
      <c r="E45" s="122">
        <f>E32</f>
        <v>4786951.57</v>
      </c>
      <c r="F45" s="123"/>
    </row>
    <row r="46" spans="1:6" s="43" customFormat="1" ht="21">
      <c r="A46" s="93" t="s">
        <v>103</v>
      </c>
      <c r="B46" s="50"/>
      <c r="C46" s="84"/>
      <c r="D46" s="84"/>
      <c r="E46" s="84"/>
      <c r="F46" s="111"/>
    </row>
    <row r="47" spans="1:6" s="43" customFormat="1" ht="21">
      <c r="A47" s="93" t="s">
        <v>104</v>
      </c>
      <c r="B47" s="50">
        <v>421000</v>
      </c>
      <c r="C47" s="84"/>
      <c r="D47" s="84"/>
      <c r="E47" s="84"/>
      <c r="F47" s="111"/>
    </row>
    <row r="48" spans="1:6" s="42" customFormat="1" ht="21">
      <c r="A48" s="86" t="s">
        <v>163</v>
      </c>
      <c r="B48" s="24">
        <v>421002</v>
      </c>
      <c r="C48" s="83">
        <v>5900000</v>
      </c>
      <c r="D48" s="83">
        <v>1221510.33</v>
      </c>
      <c r="E48" s="83">
        <v>10259544.9</v>
      </c>
      <c r="F48" s="109"/>
    </row>
    <row r="49" spans="1:6" s="42" customFormat="1" ht="21">
      <c r="A49" s="86" t="s">
        <v>162</v>
      </c>
      <c r="B49" s="24">
        <v>421004</v>
      </c>
      <c r="C49" s="83">
        <v>4000000</v>
      </c>
      <c r="D49" s="83">
        <v>690118.51</v>
      </c>
      <c r="E49" s="83">
        <v>4967555.37</v>
      </c>
      <c r="F49" s="109"/>
    </row>
    <row r="50" spans="1:6" s="42" customFormat="1" ht="21">
      <c r="A50" s="86" t="s">
        <v>164</v>
      </c>
      <c r="B50" s="24">
        <v>421005</v>
      </c>
      <c r="C50" s="83">
        <v>830000</v>
      </c>
      <c r="D50" s="83">
        <v>381254.49</v>
      </c>
      <c r="E50" s="83">
        <v>975048.83</v>
      </c>
      <c r="F50" s="109"/>
    </row>
    <row r="51" spans="1:6" s="42" customFormat="1" ht="21">
      <c r="A51" s="86" t="s">
        <v>165</v>
      </c>
      <c r="B51" s="24">
        <v>421006</v>
      </c>
      <c r="C51" s="83">
        <v>1500000</v>
      </c>
      <c r="D51" s="83">
        <v>336737.11</v>
      </c>
      <c r="E51" s="83">
        <v>2136671.55</v>
      </c>
      <c r="F51" s="109"/>
    </row>
    <row r="52" spans="1:6" s="42" customFormat="1" ht="21">
      <c r="A52" s="86" t="s">
        <v>166</v>
      </c>
      <c r="B52" s="24">
        <v>421007</v>
      </c>
      <c r="C52" s="83">
        <v>3200000</v>
      </c>
      <c r="D52" s="83">
        <v>483189.94</v>
      </c>
      <c r="E52" s="83">
        <v>2906296.8</v>
      </c>
      <c r="F52" s="109"/>
    </row>
    <row r="53" spans="1:6" s="42" customFormat="1" ht="21">
      <c r="A53" s="86" t="s">
        <v>167</v>
      </c>
      <c r="B53" s="24">
        <v>421012</v>
      </c>
      <c r="C53" s="83">
        <v>60000</v>
      </c>
      <c r="D53" s="83">
        <v>35779.77</v>
      </c>
      <c r="E53" s="83">
        <v>56624.35</v>
      </c>
      <c r="F53" s="109"/>
    </row>
    <row r="54" spans="1:6" s="42" customFormat="1" ht="21">
      <c r="A54" s="86" t="s">
        <v>168</v>
      </c>
      <c r="B54" s="24">
        <v>421013</v>
      </c>
      <c r="C54" s="83">
        <v>127000</v>
      </c>
      <c r="D54" s="83">
        <v>39068.45</v>
      </c>
      <c r="E54" s="83">
        <v>166937.61</v>
      </c>
      <c r="F54" s="109"/>
    </row>
    <row r="55" spans="1:6" s="42" customFormat="1" ht="21">
      <c r="A55" s="86" t="s">
        <v>169</v>
      </c>
      <c r="B55" s="24">
        <v>421015</v>
      </c>
      <c r="C55" s="83">
        <v>23000000</v>
      </c>
      <c r="D55" s="83">
        <v>2118200</v>
      </c>
      <c r="E55" s="83">
        <v>30330108</v>
      </c>
      <c r="F55" s="109"/>
    </row>
    <row r="56" spans="1:6" s="42" customFormat="1" ht="21">
      <c r="A56" s="113" t="s">
        <v>170</v>
      </c>
      <c r="B56" s="24">
        <v>421014</v>
      </c>
      <c r="C56" s="83">
        <v>7620</v>
      </c>
      <c r="D56" s="83">
        <v>0</v>
      </c>
      <c r="E56" s="83">
        <v>6087</v>
      </c>
      <c r="F56" s="109"/>
    </row>
    <row r="57" spans="1:6" s="42" customFormat="1" ht="21">
      <c r="A57" s="113" t="s">
        <v>171</v>
      </c>
      <c r="B57" s="24">
        <v>421017</v>
      </c>
      <c r="C57" s="83">
        <v>4590</v>
      </c>
      <c r="D57" s="83">
        <v>0</v>
      </c>
      <c r="E57" s="83">
        <v>12240</v>
      </c>
      <c r="F57" s="109"/>
    </row>
    <row r="58" spans="1:6" s="42" customFormat="1" ht="21">
      <c r="A58" s="110" t="s">
        <v>18</v>
      </c>
      <c r="B58" s="50"/>
      <c r="C58" s="91">
        <f>SUM(C48:C57)</f>
        <v>38629210</v>
      </c>
      <c r="D58" s="91">
        <f>SUM(D48:D57)</f>
        <v>5305858.6</v>
      </c>
      <c r="E58" s="91">
        <f>SUM(E48:E57)</f>
        <v>51817114.41</v>
      </c>
      <c r="F58" s="112"/>
    </row>
    <row r="59" spans="1:6" s="42" customFormat="1" ht="21">
      <c r="A59" s="86" t="s">
        <v>105</v>
      </c>
      <c r="B59" s="24"/>
      <c r="C59" s="83"/>
      <c r="D59" s="83"/>
      <c r="E59" s="83"/>
      <c r="F59" s="109"/>
    </row>
    <row r="60" spans="1:6" s="42" customFormat="1" ht="21">
      <c r="A60" s="86" t="s">
        <v>106</v>
      </c>
      <c r="B60" s="127">
        <v>430000</v>
      </c>
      <c r="C60" s="83"/>
      <c r="D60" s="83"/>
      <c r="E60" s="83"/>
      <c r="F60" s="109"/>
    </row>
    <row r="61" spans="1:6" s="42" customFormat="1" ht="21">
      <c r="A61" s="86" t="s">
        <v>107</v>
      </c>
      <c r="B61" s="24">
        <v>431002</v>
      </c>
      <c r="C61" s="83">
        <v>10870000</v>
      </c>
      <c r="D61" s="83">
        <v>0</v>
      </c>
      <c r="E61" s="83">
        <v>10354556</v>
      </c>
      <c r="F61" s="109"/>
    </row>
    <row r="62" spans="1:6" s="42" customFormat="1" ht="21">
      <c r="A62" s="86" t="s">
        <v>273</v>
      </c>
      <c r="B62" s="24"/>
      <c r="C62" s="83"/>
      <c r="D62" s="83"/>
      <c r="E62" s="83"/>
      <c r="F62" s="109"/>
    </row>
    <row r="63" spans="1:6" s="43" customFormat="1" ht="21">
      <c r="A63" s="86" t="s">
        <v>274</v>
      </c>
      <c r="B63" s="24"/>
      <c r="C63" s="83"/>
      <c r="D63" s="83">
        <v>0</v>
      </c>
      <c r="E63" s="83">
        <v>7877800</v>
      </c>
      <c r="F63" s="109"/>
    </row>
    <row r="64" spans="1:6" s="43" customFormat="1" ht="21">
      <c r="A64" s="86" t="s">
        <v>275</v>
      </c>
      <c r="B64" s="24"/>
      <c r="C64" s="83"/>
      <c r="D64" s="83">
        <v>0</v>
      </c>
      <c r="E64" s="83">
        <v>954000</v>
      </c>
      <c r="F64" s="109"/>
    </row>
    <row r="65" spans="1:6" s="43" customFormat="1" ht="21">
      <c r="A65" s="86" t="s">
        <v>276</v>
      </c>
      <c r="B65" s="24"/>
      <c r="C65" s="83"/>
      <c r="D65" s="83">
        <v>0</v>
      </c>
      <c r="E65" s="83">
        <v>409600</v>
      </c>
      <c r="F65" s="109"/>
    </row>
    <row r="66" spans="1:6" s="43" customFormat="1" ht="21">
      <c r="A66" s="86" t="s">
        <v>277</v>
      </c>
      <c r="B66" s="24"/>
      <c r="C66" s="83"/>
      <c r="D66" s="83">
        <v>0</v>
      </c>
      <c r="E66" s="83">
        <v>103400</v>
      </c>
      <c r="F66" s="109"/>
    </row>
    <row r="67" spans="1:6" s="43" customFormat="1" ht="21">
      <c r="A67" s="86" t="s">
        <v>278</v>
      </c>
      <c r="B67" s="24"/>
      <c r="C67" s="83"/>
      <c r="D67" s="83">
        <v>0</v>
      </c>
      <c r="E67" s="83">
        <v>24030</v>
      </c>
      <c r="F67" s="109"/>
    </row>
    <row r="68" spans="1:6" s="42" customFormat="1" ht="21">
      <c r="A68" s="86"/>
      <c r="B68" s="24"/>
      <c r="C68" s="83"/>
      <c r="D68" s="83"/>
      <c r="E68" s="83"/>
      <c r="F68" s="109"/>
    </row>
    <row r="69" spans="1:6" s="42" customFormat="1" ht="21">
      <c r="A69" s="86"/>
      <c r="B69" s="24"/>
      <c r="C69" s="83"/>
      <c r="D69" s="83"/>
      <c r="E69" s="83"/>
      <c r="F69" s="109"/>
    </row>
    <row r="70" spans="1:6" s="25" customFormat="1" ht="21">
      <c r="A70" s="110" t="s">
        <v>18</v>
      </c>
      <c r="B70" s="50"/>
      <c r="C70" s="91">
        <f>SUM(C61)</f>
        <v>10870000</v>
      </c>
      <c r="D70" s="91">
        <f>SUM(D61:D69)</f>
        <v>0</v>
      </c>
      <c r="E70" s="91">
        <f>SUM(E61:E69)</f>
        <v>19723386</v>
      </c>
      <c r="F70" s="112"/>
    </row>
    <row r="71" spans="1:6" s="25" customFormat="1" ht="21.75" thickBot="1">
      <c r="A71" s="121" t="s">
        <v>108</v>
      </c>
      <c r="B71" s="97"/>
      <c r="C71" s="88">
        <f>C45+C58+C70</f>
        <v>54061210</v>
      </c>
      <c r="D71" s="88">
        <f>D12+D23+D27+D31+D58+D70</f>
        <v>5388260.819999999</v>
      </c>
      <c r="E71" s="88">
        <f>E45+E58+E70</f>
        <v>76327451.97999999</v>
      </c>
      <c r="F71" s="115"/>
    </row>
    <row r="72" spans="1:6" s="25" customFormat="1" ht="21.75" thickTop="1">
      <c r="A72" s="116"/>
      <c r="B72" s="117"/>
      <c r="C72" s="56"/>
      <c r="D72" s="56"/>
      <c r="E72" s="56"/>
      <c r="F72" s="56"/>
    </row>
    <row r="73" spans="1:6" s="25" customFormat="1" ht="21">
      <c r="A73" s="116"/>
      <c r="B73" s="117"/>
      <c r="C73" s="56"/>
      <c r="D73" s="56"/>
      <c r="E73" s="56"/>
      <c r="F73" s="56"/>
    </row>
    <row r="74" spans="1:6" s="1" customFormat="1" ht="21">
      <c r="A74" s="116"/>
      <c r="B74" s="117"/>
      <c r="C74" s="56"/>
      <c r="D74" s="56"/>
      <c r="E74" s="56"/>
      <c r="F74" s="56"/>
    </row>
    <row r="75" spans="1:6" s="1" customFormat="1" ht="21">
      <c r="A75" s="248" t="s">
        <v>280</v>
      </c>
      <c r="B75" s="248"/>
      <c r="C75" s="248"/>
      <c r="D75" s="248"/>
      <c r="E75" s="248"/>
      <c r="F75" s="248"/>
    </row>
    <row r="76" spans="1:6" s="1" customFormat="1" ht="21">
      <c r="A76" s="240" t="s">
        <v>279</v>
      </c>
      <c r="B76" s="240"/>
      <c r="C76" s="240"/>
      <c r="D76" s="240"/>
      <c r="E76" s="240"/>
      <c r="F76" s="240"/>
    </row>
    <row r="77" spans="1:6" s="1" customFormat="1" ht="21">
      <c r="A77" s="240" t="s">
        <v>127</v>
      </c>
      <c r="B77" s="240"/>
      <c r="C77" s="240"/>
      <c r="D77" s="240"/>
      <c r="E77" s="240"/>
      <c r="F77" s="49"/>
    </row>
    <row r="78" spans="2:6" s="1" customFormat="1" ht="21">
      <c r="B78" s="24"/>
      <c r="C78" s="22"/>
      <c r="D78" s="22"/>
      <c r="F78" s="22"/>
    </row>
    <row r="79" spans="1:6" s="3" customFormat="1" ht="23.25">
      <c r="A79" s="1"/>
      <c r="B79" s="24"/>
      <c r="C79" s="22"/>
      <c r="D79" s="22"/>
      <c r="E79" s="1"/>
      <c r="F79" s="44"/>
    </row>
    <row r="80" spans="1:6" s="3" customFormat="1" ht="23.25">
      <c r="A80" s="1"/>
      <c r="B80" s="24"/>
      <c r="C80" s="22"/>
      <c r="D80" s="22"/>
      <c r="E80" s="1"/>
      <c r="F80" s="44"/>
    </row>
    <row r="81" spans="1:6" s="3" customFormat="1" ht="23.25">
      <c r="A81" s="1"/>
      <c r="B81" s="24"/>
      <c r="C81" s="22"/>
      <c r="D81" s="22"/>
      <c r="E81" s="1"/>
      <c r="F81" s="44"/>
    </row>
    <row r="82" spans="1:6" s="3" customFormat="1" ht="23.25">
      <c r="A82" s="1"/>
      <c r="B82" s="24"/>
      <c r="C82" s="22"/>
      <c r="D82" s="22"/>
      <c r="E82" s="1"/>
      <c r="F82" s="44"/>
    </row>
    <row r="83" spans="1:6" s="3" customFormat="1" ht="23.25">
      <c r="A83" s="1"/>
      <c r="B83" s="24"/>
      <c r="C83" s="22"/>
      <c r="D83" s="22"/>
      <c r="E83" s="1"/>
      <c r="F83" s="44"/>
    </row>
    <row r="84" spans="1:6" s="3" customFormat="1" ht="23.25">
      <c r="A84" s="1"/>
      <c r="B84" s="24"/>
      <c r="C84" s="22"/>
      <c r="D84" s="22"/>
      <c r="E84" s="1"/>
      <c r="F84" s="44"/>
    </row>
    <row r="85" spans="1:6" s="3" customFormat="1" ht="23.25">
      <c r="A85" s="1"/>
      <c r="B85" s="24"/>
      <c r="C85" s="22"/>
      <c r="D85" s="22"/>
      <c r="E85" s="1"/>
      <c r="F85" s="44"/>
    </row>
    <row r="86" spans="1:6" s="3" customFormat="1" ht="23.25">
      <c r="A86" s="1"/>
      <c r="B86" s="24"/>
      <c r="C86" s="22"/>
      <c r="D86" s="22"/>
      <c r="E86" s="1"/>
      <c r="F86" s="44"/>
    </row>
    <row r="87" spans="1:6" s="3" customFormat="1" ht="23.25">
      <c r="A87" s="1"/>
      <c r="B87" s="24"/>
      <c r="C87" s="22"/>
      <c r="D87" s="22"/>
      <c r="E87" s="1"/>
      <c r="F87" s="44"/>
    </row>
    <row r="88" spans="1:6" s="3" customFormat="1" ht="23.25">
      <c r="A88" s="1"/>
      <c r="B88" s="24"/>
      <c r="C88" s="22"/>
      <c r="D88" s="22"/>
      <c r="E88" s="1"/>
      <c r="F88" s="44"/>
    </row>
    <row r="89" spans="1:6" s="3" customFormat="1" ht="23.25">
      <c r="A89" s="1"/>
      <c r="B89" s="24"/>
      <c r="C89" s="22"/>
      <c r="D89" s="22"/>
      <c r="E89" s="1"/>
      <c r="F89" s="44"/>
    </row>
    <row r="90" spans="1:6" s="3" customFormat="1" ht="23.25">
      <c r="A90" s="1"/>
      <c r="B90" s="24"/>
      <c r="C90" s="22"/>
      <c r="D90" s="22"/>
      <c r="E90" s="1"/>
      <c r="F90" s="44"/>
    </row>
    <row r="91" spans="1:6" s="3" customFormat="1" ht="23.25">
      <c r="A91" s="1"/>
      <c r="B91" s="24"/>
      <c r="C91" s="22"/>
      <c r="D91" s="22"/>
      <c r="E91" s="1"/>
      <c r="F91" s="44"/>
    </row>
    <row r="92" spans="1:6" s="3" customFormat="1" ht="23.25">
      <c r="A92" s="1"/>
      <c r="B92" s="24"/>
      <c r="C92" s="22"/>
      <c r="D92" s="22"/>
      <c r="E92" s="1"/>
      <c r="F92" s="44"/>
    </row>
  </sheetData>
  <sheetProtection/>
  <mergeCells count="25">
    <mergeCell ref="A76:F76"/>
    <mergeCell ref="A77:E77"/>
    <mergeCell ref="A1:E1"/>
    <mergeCell ref="A2:E2"/>
    <mergeCell ref="A3:E3"/>
    <mergeCell ref="B4:B5"/>
    <mergeCell ref="C4:C5"/>
    <mergeCell ref="D4:D5"/>
    <mergeCell ref="A41:E41"/>
    <mergeCell ref="B43:B44"/>
    <mergeCell ref="C43:C44"/>
    <mergeCell ref="D43:D44"/>
    <mergeCell ref="E43:E44"/>
    <mergeCell ref="A40:E40"/>
    <mergeCell ref="A75:F75"/>
    <mergeCell ref="A45:B45"/>
    <mergeCell ref="A42:E42"/>
    <mergeCell ref="A43:A44"/>
    <mergeCell ref="E4:E5"/>
    <mergeCell ref="A4:A5"/>
    <mergeCell ref="A32:B32"/>
    <mergeCell ref="A36:F36"/>
    <mergeCell ref="A37:F37"/>
    <mergeCell ref="A39:F39"/>
    <mergeCell ref="A38:E38"/>
  </mergeCells>
  <printOptions/>
  <pageMargins left="0.4724409448818898" right="0.2" top="0.44" bottom="0.5" header="0.26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74"/>
  <sheetViews>
    <sheetView zoomScale="150" zoomScaleNormal="150" zoomScalePageLayoutView="0" workbookViewId="0" topLeftCell="A1">
      <selection activeCell="A10" sqref="A10"/>
    </sheetView>
  </sheetViews>
  <sheetFormatPr defaultColWidth="9.140625" defaultRowHeight="21.75"/>
  <cols>
    <col min="1" max="1" width="40.140625" style="2" customWidth="1"/>
    <col min="2" max="2" width="13.8515625" style="74" customWidth="1"/>
    <col min="3" max="3" width="14.00390625" style="74" customWidth="1"/>
    <col min="4" max="4" width="13.57421875" style="74" customWidth="1"/>
  </cols>
  <sheetData>
    <row r="1" spans="1:4" s="46" customFormat="1" ht="21">
      <c r="A1" s="252" t="s">
        <v>80</v>
      </c>
      <c r="B1" s="252"/>
      <c r="C1" s="252"/>
      <c r="D1" s="252"/>
    </row>
    <row r="2" spans="1:4" s="46" customFormat="1" ht="21">
      <c r="A2" s="252" t="s">
        <v>87</v>
      </c>
      <c r="B2" s="252"/>
      <c r="C2" s="252"/>
      <c r="D2" s="252"/>
    </row>
    <row r="3" spans="1:4" s="46" customFormat="1" ht="21">
      <c r="A3" s="47" t="s">
        <v>88</v>
      </c>
      <c r="B3" s="61" t="s">
        <v>89</v>
      </c>
      <c r="C3" s="62" t="s">
        <v>90</v>
      </c>
      <c r="D3" s="63" t="s">
        <v>91</v>
      </c>
    </row>
    <row r="4" spans="1:4" s="46" customFormat="1" ht="21">
      <c r="A4" s="46" t="s">
        <v>49</v>
      </c>
      <c r="B4" s="64">
        <v>15201.48</v>
      </c>
      <c r="C4" s="64">
        <v>6880.28</v>
      </c>
      <c r="D4" s="64">
        <v>15201.48</v>
      </c>
    </row>
    <row r="5" spans="1:4" s="46" customFormat="1" ht="21">
      <c r="A5" s="46" t="s">
        <v>15</v>
      </c>
      <c r="B5" s="64">
        <v>17350</v>
      </c>
      <c r="C5" s="64">
        <v>216010</v>
      </c>
      <c r="D5" s="65">
        <v>1472173</v>
      </c>
    </row>
    <row r="6" spans="1:4" s="46" customFormat="1" ht="21">
      <c r="A6" s="46" t="s">
        <v>16</v>
      </c>
      <c r="B6" s="64">
        <v>354.3</v>
      </c>
      <c r="C6" s="64">
        <v>0</v>
      </c>
      <c r="D6" s="65">
        <v>9910.52</v>
      </c>
    </row>
    <row r="7" spans="1:4" s="46" customFormat="1" ht="21">
      <c r="A7" s="46" t="s">
        <v>17</v>
      </c>
      <c r="B7" s="64">
        <v>425.16</v>
      </c>
      <c r="C7" s="64">
        <v>0</v>
      </c>
      <c r="D7" s="65">
        <v>11875.42</v>
      </c>
    </row>
    <row r="8" spans="1:4" s="46" customFormat="1" ht="21">
      <c r="A8" s="46" t="s">
        <v>50</v>
      </c>
      <c r="B8" s="64">
        <v>300000</v>
      </c>
      <c r="C8" s="64">
        <v>400000</v>
      </c>
      <c r="D8" s="65">
        <v>331719.84</v>
      </c>
    </row>
    <row r="9" spans="1:4" s="46" customFormat="1" ht="21">
      <c r="A9" s="46" t="s">
        <v>234</v>
      </c>
      <c r="B9" s="64">
        <v>121</v>
      </c>
      <c r="C9" s="64">
        <v>1400</v>
      </c>
      <c r="D9" s="65">
        <v>551</v>
      </c>
    </row>
    <row r="10" spans="1:4" s="46" customFormat="1" ht="21">
      <c r="A10" s="46" t="s">
        <v>231</v>
      </c>
      <c r="B10" s="64">
        <v>40000</v>
      </c>
      <c r="C10" s="64">
        <v>18000</v>
      </c>
      <c r="D10" s="65">
        <v>52333</v>
      </c>
    </row>
    <row r="11" spans="1:4" s="46" customFormat="1" ht="21">
      <c r="A11" s="181" t="s">
        <v>240</v>
      </c>
      <c r="B11" s="64">
        <v>0</v>
      </c>
      <c r="C11" s="64">
        <v>0</v>
      </c>
      <c r="D11" s="65">
        <v>255000</v>
      </c>
    </row>
    <row r="12" spans="1:4" s="46" customFormat="1" ht="21">
      <c r="A12" s="181" t="s">
        <v>272</v>
      </c>
      <c r="B12" s="64">
        <v>25376</v>
      </c>
      <c r="C12" s="64">
        <v>22979</v>
      </c>
      <c r="D12" s="65">
        <v>25376</v>
      </c>
    </row>
    <row r="13" spans="1:4" s="47" customFormat="1" ht="21.75" thickBot="1">
      <c r="A13" s="66" t="s">
        <v>18</v>
      </c>
      <c r="B13" s="67">
        <f>SUM(B4:B12)</f>
        <v>398827.94</v>
      </c>
      <c r="C13" s="67">
        <f>SUM(C4:C12)</f>
        <v>665269.28</v>
      </c>
      <c r="D13" s="67">
        <f>SUM(D4:D12)</f>
        <v>2174140.26</v>
      </c>
    </row>
    <row r="14" spans="1:4" s="46" customFormat="1" ht="21.75" thickTop="1">
      <c r="A14" s="47" t="s">
        <v>122</v>
      </c>
      <c r="B14" s="68"/>
      <c r="C14" s="68"/>
      <c r="D14" s="68"/>
    </row>
    <row r="15" spans="1:4" s="46" customFormat="1" ht="21">
      <c r="A15" s="47" t="s">
        <v>109</v>
      </c>
      <c r="B15" s="61" t="s">
        <v>89</v>
      </c>
      <c r="C15" s="62" t="s">
        <v>90</v>
      </c>
      <c r="D15" s="63" t="s">
        <v>91</v>
      </c>
    </row>
    <row r="16" spans="1:4" s="46" customFormat="1" ht="21">
      <c r="A16" s="46" t="s">
        <v>229</v>
      </c>
      <c r="B16" s="77">
        <v>0</v>
      </c>
      <c r="C16" s="71">
        <v>0</v>
      </c>
      <c r="D16" s="78">
        <v>184</v>
      </c>
    </row>
    <row r="17" spans="1:4" s="46" customFormat="1" ht="21">
      <c r="A17" s="46" t="s">
        <v>123</v>
      </c>
      <c r="B17" s="69">
        <v>0</v>
      </c>
      <c r="C17" s="69">
        <v>0</v>
      </c>
      <c r="D17" s="69">
        <v>1945965</v>
      </c>
    </row>
    <row r="18" spans="1:4" s="47" customFormat="1" ht="21.75" thickBot="1">
      <c r="A18" s="66" t="s">
        <v>18</v>
      </c>
      <c r="B18" s="67">
        <v>0</v>
      </c>
      <c r="C18" s="67">
        <f>SUM(C16:C17)</f>
        <v>0</v>
      </c>
      <c r="D18" s="67">
        <f>SUM(D16:D17)</f>
        <v>1946149</v>
      </c>
    </row>
    <row r="19" spans="1:4" s="46" customFormat="1" ht="21.75" thickTop="1">
      <c r="A19" s="47" t="s">
        <v>124</v>
      </c>
      <c r="B19" s="68"/>
      <c r="C19" s="68"/>
      <c r="D19" s="68"/>
    </row>
    <row r="20" spans="1:4" s="46" customFormat="1" ht="21">
      <c r="A20" s="47" t="s">
        <v>109</v>
      </c>
      <c r="B20" s="61" t="s">
        <v>89</v>
      </c>
      <c r="C20" s="62" t="s">
        <v>90</v>
      </c>
      <c r="D20" s="63" t="s">
        <v>91</v>
      </c>
    </row>
    <row r="21" spans="1:4" s="46" customFormat="1" ht="21">
      <c r="A21" s="46" t="s">
        <v>150</v>
      </c>
      <c r="B21" s="69">
        <v>0</v>
      </c>
      <c r="C21" s="69">
        <v>0</v>
      </c>
      <c r="D21" s="69">
        <v>0</v>
      </c>
    </row>
    <row r="22" spans="1:4" s="46" customFormat="1" ht="21">
      <c r="A22" s="46" t="s">
        <v>230</v>
      </c>
      <c r="B22" s="69">
        <v>0</v>
      </c>
      <c r="C22" s="69">
        <v>0</v>
      </c>
      <c r="D22" s="69">
        <v>0</v>
      </c>
    </row>
    <row r="23" spans="1:4" s="46" customFormat="1" ht="21">
      <c r="A23" s="46" t="s">
        <v>12</v>
      </c>
      <c r="B23" s="128">
        <v>0</v>
      </c>
      <c r="C23" s="128">
        <v>0</v>
      </c>
      <c r="D23" s="128">
        <v>19410</v>
      </c>
    </row>
    <row r="24" spans="1:4" s="46" customFormat="1" ht="21">
      <c r="A24" s="46" t="s">
        <v>13</v>
      </c>
      <c r="B24" s="128">
        <v>0</v>
      </c>
      <c r="C24" s="128">
        <v>1133220</v>
      </c>
      <c r="D24" s="128">
        <v>2125100</v>
      </c>
    </row>
    <row r="25" spans="1:4" s="46" customFormat="1" ht="21.75" thickBot="1">
      <c r="A25" s="66" t="s">
        <v>18</v>
      </c>
      <c r="B25" s="67">
        <v>0</v>
      </c>
      <c r="C25" s="67">
        <f>SUM(C21:C24)</f>
        <v>1133220</v>
      </c>
      <c r="D25" s="67">
        <f>SUM(D21:D24)</f>
        <v>2144510</v>
      </c>
    </row>
    <row r="26" spans="1:4" s="46" customFormat="1" ht="21.75" thickTop="1">
      <c r="A26" s="185"/>
      <c r="B26" s="72"/>
      <c r="C26" s="186"/>
      <c r="D26" s="186"/>
    </row>
    <row r="27" spans="1:4" s="46" customFormat="1" ht="21">
      <c r="A27" s="185"/>
      <c r="B27" s="184"/>
      <c r="C27" s="184"/>
      <c r="D27" s="184"/>
    </row>
    <row r="28" spans="1:4" s="46" customFormat="1" ht="21">
      <c r="A28" s="187"/>
      <c r="B28" s="188"/>
      <c r="C28" s="186"/>
      <c r="D28" s="186"/>
    </row>
    <row r="29" spans="1:4" s="46" customFormat="1" ht="21">
      <c r="A29" s="187"/>
      <c r="B29" s="188"/>
      <c r="C29" s="186"/>
      <c r="D29" s="186"/>
    </row>
    <row r="30" spans="1:4" s="46" customFormat="1" ht="21">
      <c r="A30" s="187"/>
      <c r="B30" s="188"/>
      <c r="C30" s="186"/>
      <c r="D30" s="186"/>
    </row>
    <row r="31" spans="1:4" s="46" customFormat="1" ht="21">
      <c r="A31" s="187"/>
      <c r="B31" s="188"/>
      <c r="C31" s="186"/>
      <c r="D31" s="186"/>
    </row>
    <row r="32" spans="1:4" s="46" customFormat="1" ht="21">
      <c r="A32" s="187"/>
      <c r="B32" s="188"/>
      <c r="C32" s="186"/>
      <c r="D32" s="186"/>
    </row>
    <row r="33" spans="1:4" s="46" customFormat="1" ht="21">
      <c r="A33" s="187"/>
      <c r="B33" s="188"/>
      <c r="C33" s="186"/>
      <c r="D33" s="186"/>
    </row>
    <row r="34" spans="1:4" s="46" customFormat="1" ht="21">
      <c r="A34" s="187"/>
      <c r="B34" s="186"/>
      <c r="C34" s="186"/>
      <c r="D34" s="186"/>
    </row>
    <row r="35" spans="1:5" s="46" customFormat="1" ht="21">
      <c r="A35" s="189"/>
      <c r="B35" s="72"/>
      <c r="C35" s="72"/>
      <c r="D35" s="72"/>
      <c r="E35" s="187"/>
    </row>
    <row r="36" spans="1:6" s="46" customFormat="1" ht="21">
      <c r="A36" s="248" t="s">
        <v>285</v>
      </c>
      <c r="B36" s="248"/>
      <c r="C36" s="248"/>
      <c r="D36" s="248"/>
      <c r="E36" s="248"/>
      <c r="F36" s="105"/>
    </row>
    <row r="37" spans="1:6" s="46" customFormat="1" ht="21">
      <c r="A37" s="240" t="s">
        <v>284</v>
      </c>
      <c r="B37" s="240"/>
      <c r="C37" s="240"/>
      <c r="D37" s="240"/>
      <c r="E37" s="240"/>
      <c r="F37" s="48"/>
    </row>
    <row r="38" spans="1:6" s="19" customFormat="1" ht="21.75">
      <c r="A38" s="240" t="s">
        <v>127</v>
      </c>
      <c r="B38" s="240"/>
      <c r="C38" s="240"/>
      <c r="D38" s="240"/>
      <c r="E38" s="240"/>
      <c r="F38" s="49"/>
    </row>
    <row r="39" spans="1:6" s="19" customFormat="1" ht="21.75">
      <c r="A39" s="252" t="s">
        <v>80</v>
      </c>
      <c r="B39" s="252"/>
      <c r="C39" s="252"/>
      <c r="D39" s="252"/>
      <c r="E39" s="49"/>
      <c r="F39" s="49"/>
    </row>
    <row r="40" spans="1:6" s="19" customFormat="1" ht="21.75">
      <c r="A40" s="252" t="s">
        <v>87</v>
      </c>
      <c r="B40" s="252"/>
      <c r="C40" s="252"/>
      <c r="D40" s="252"/>
      <c r="E40" s="49"/>
      <c r="F40" s="49"/>
    </row>
    <row r="41" spans="1:4" s="19" customFormat="1" ht="21.75">
      <c r="A41" s="47" t="s">
        <v>125</v>
      </c>
      <c r="B41" s="70"/>
      <c r="C41" s="68"/>
      <c r="D41" s="68"/>
    </row>
    <row r="42" spans="1:4" s="19" customFormat="1" ht="21.75">
      <c r="A42" s="47" t="s">
        <v>126</v>
      </c>
      <c r="B42" s="61" t="s">
        <v>89</v>
      </c>
      <c r="C42" s="62" t="s">
        <v>90</v>
      </c>
      <c r="D42" s="63" t="s">
        <v>91</v>
      </c>
    </row>
    <row r="43" spans="1:4" s="19" customFormat="1" ht="21.75">
      <c r="A43" s="46" t="s">
        <v>128</v>
      </c>
      <c r="B43" s="71">
        <v>0</v>
      </c>
      <c r="C43" s="69">
        <v>647900</v>
      </c>
      <c r="D43" s="69">
        <v>703400</v>
      </c>
    </row>
    <row r="44" spans="1:4" s="19" customFormat="1" ht="21.75">
      <c r="A44" s="46" t="s">
        <v>129</v>
      </c>
      <c r="B44" s="71">
        <v>0</v>
      </c>
      <c r="C44" s="69">
        <v>78000</v>
      </c>
      <c r="D44" s="69">
        <v>91500</v>
      </c>
    </row>
    <row r="45" spans="1:4" s="19" customFormat="1" ht="21.75">
      <c r="A45" s="46" t="s">
        <v>220</v>
      </c>
      <c r="B45" s="71">
        <v>0</v>
      </c>
      <c r="C45" s="69">
        <v>0</v>
      </c>
      <c r="D45" s="69">
        <v>0</v>
      </c>
    </row>
    <row r="46" spans="1:4" s="19" customFormat="1" ht="21.75">
      <c r="A46" s="46" t="s">
        <v>174</v>
      </c>
      <c r="B46" s="71">
        <v>0</v>
      </c>
      <c r="C46" s="69">
        <v>0</v>
      </c>
      <c r="D46" s="69">
        <v>0</v>
      </c>
    </row>
    <row r="47" spans="1:4" s="19" customFormat="1" ht="21.75">
      <c r="A47" s="46" t="s">
        <v>130</v>
      </c>
      <c r="B47" s="71">
        <v>0</v>
      </c>
      <c r="C47" s="69">
        <v>0</v>
      </c>
      <c r="D47" s="69">
        <v>720</v>
      </c>
    </row>
    <row r="48" spans="1:4" s="19" customFormat="1" ht="21.75">
      <c r="A48" s="46"/>
      <c r="B48" s="128"/>
      <c r="C48" s="128"/>
      <c r="D48" s="128"/>
    </row>
    <row r="49" spans="1:4" s="19" customFormat="1" ht="21.75">
      <c r="A49" s="46"/>
      <c r="B49" s="71"/>
      <c r="C49" s="69"/>
      <c r="D49" s="69"/>
    </row>
    <row r="50" spans="1:4" s="47" customFormat="1" ht="21">
      <c r="A50" s="46"/>
      <c r="B50" s="69"/>
      <c r="C50" s="69"/>
      <c r="D50" s="69">
        <v>0</v>
      </c>
    </row>
    <row r="51" spans="1:4" s="19" customFormat="1" ht="22.5" thickBot="1">
      <c r="A51" s="66" t="s">
        <v>18</v>
      </c>
      <c r="B51" s="67">
        <f>SUM(B43:B50)</f>
        <v>0</v>
      </c>
      <c r="C51" s="67">
        <f>SUM(C43:C50)</f>
        <v>725900</v>
      </c>
      <c r="D51" s="67">
        <f>SUM(D43:D50)</f>
        <v>795620</v>
      </c>
    </row>
    <row r="52" spans="2:4" s="19" customFormat="1" ht="22.5" thickTop="1">
      <c r="B52" s="73"/>
      <c r="C52" s="73"/>
      <c r="D52" s="73"/>
    </row>
    <row r="53" spans="2:4" s="19" customFormat="1" ht="21.75">
      <c r="B53" s="73"/>
      <c r="C53" s="73"/>
      <c r="D53" s="73"/>
    </row>
    <row r="54" spans="2:4" s="19" customFormat="1" ht="21.75">
      <c r="B54" s="73"/>
      <c r="C54" s="73"/>
      <c r="D54" s="73"/>
    </row>
    <row r="55" spans="2:4" s="19" customFormat="1" ht="21.75">
      <c r="B55" s="73"/>
      <c r="C55" s="73"/>
      <c r="D55" s="73"/>
    </row>
    <row r="56" spans="2:4" s="19" customFormat="1" ht="21.75">
      <c r="B56" s="73"/>
      <c r="C56" s="73"/>
      <c r="D56" s="73"/>
    </row>
    <row r="57" spans="2:4" s="19" customFormat="1" ht="21.75">
      <c r="B57" s="73"/>
      <c r="C57" s="73"/>
      <c r="D57" s="73"/>
    </row>
    <row r="58" spans="1:4" s="19" customFormat="1" ht="21.75">
      <c r="A58" s="47" t="s">
        <v>131</v>
      </c>
      <c r="B58" s="70"/>
      <c r="C58" s="73"/>
      <c r="D58" s="73"/>
    </row>
    <row r="59" spans="1:4" s="19" customFormat="1" ht="21.75">
      <c r="A59" s="47" t="s">
        <v>126</v>
      </c>
      <c r="B59" s="61" t="s">
        <v>89</v>
      </c>
      <c r="C59" s="62" t="s">
        <v>90</v>
      </c>
      <c r="D59" s="63" t="s">
        <v>91</v>
      </c>
    </row>
    <row r="60" spans="1:4" s="19" customFormat="1" ht="21.75">
      <c r="A60" s="46" t="s">
        <v>128</v>
      </c>
      <c r="B60" s="71">
        <v>0</v>
      </c>
      <c r="C60" s="71">
        <v>0</v>
      </c>
      <c r="D60" s="71">
        <v>0</v>
      </c>
    </row>
    <row r="61" spans="1:6" ht="21.75">
      <c r="A61" s="46" t="s">
        <v>129</v>
      </c>
      <c r="B61" s="71">
        <v>0</v>
      </c>
      <c r="C61" s="71">
        <v>0</v>
      </c>
      <c r="D61" s="71">
        <v>0</v>
      </c>
      <c r="E61" s="19"/>
      <c r="F61" s="19"/>
    </row>
    <row r="62" spans="1:6" ht="21.75">
      <c r="A62" s="46" t="s">
        <v>219</v>
      </c>
      <c r="B62" s="71">
        <v>0</v>
      </c>
      <c r="C62" s="71">
        <v>48760</v>
      </c>
      <c r="D62" s="71">
        <v>97520</v>
      </c>
      <c r="E62" s="105"/>
      <c r="F62" s="150"/>
    </row>
    <row r="63" spans="1:6" ht="21.75">
      <c r="A63" s="46" t="s">
        <v>174</v>
      </c>
      <c r="B63" s="71">
        <v>0</v>
      </c>
      <c r="C63" s="71">
        <v>14240</v>
      </c>
      <c r="D63" s="71">
        <v>28480</v>
      </c>
      <c r="E63" s="48"/>
      <c r="F63" s="151"/>
    </row>
    <row r="64" spans="1:6" ht="21.75">
      <c r="A64" s="46" t="s">
        <v>130</v>
      </c>
      <c r="B64" s="71">
        <v>0</v>
      </c>
      <c r="C64" s="71">
        <v>3150</v>
      </c>
      <c r="D64" s="71">
        <v>3150</v>
      </c>
      <c r="E64" s="48"/>
      <c r="F64" s="48"/>
    </row>
    <row r="65" spans="1:6" ht="21.75">
      <c r="A65" s="46" t="s">
        <v>217</v>
      </c>
      <c r="B65" s="69">
        <v>0</v>
      </c>
      <c r="C65" s="69">
        <v>0</v>
      </c>
      <c r="D65" s="69">
        <v>0</v>
      </c>
      <c r="E65" s="19"/>
      <c r="F65" s="19"/>
    </row>
    <row r="66" spans="1:6" ht="21.75">
      <c r="A66" s="46" t="s">
        <v>232</v>
      </c>
      <c r="B66" s="128">
        <v>0</v>
      </c>
      <c r="C66" s="128">
        <v>0</v>
      </c>
      <c r="D66" s="128">
        <v>0</v>
      </c>
      <c r="E66" s="19"/>
      <c r="F66" s="19"/>
    </row>
    <row r="67" spans="1:4" ht="22.5" thickBot="1">
      <c r="A67" s="66" t="s">
        <v>18</v>
      </c>
      <c r="B67" s="67">
        <f>SUM(B60:B66)</f>
        <v>0</v>
      </c>
      <c r="C67" s="67">
        <f>SUM(C60:C66)</f>
        <v>66150</v>
      </c>
      <c r="D67" s="67">
        <f>SUM(D60:D66)</f>
        <v>129150</v>
      </c>
    </row>
    <row r="68" ht="24.75" thickTop="1"/>
    <row r="72" spans="1:5" ht="21.75">
      <c r="A72" s="248" t="s">
        <v>285</v>
      </c>
      <c r="B72" s="248"/>
      <c r="C72" s="248"/>
      <c r="D72" s="248"/>
      <c r="E72" s="248"/>
    </row>
    <row r="73" spans="1:5" ht="21.75">
      <c r="A73" s="240" t="s">
        <v>284</v>
      </c>
      <c r="B73" s="240"/>
      <c r="C73" s="240"/>
      <c r="D73" s="240"/>
      <c r="E73" s="240"/>
    </row>
    <row r="74" spans="1:5" ht="21.75">
      <c r="A74" s="240" t="s">
        <v>127</v>
      </c>
      <c r="B74" s="240"/>
      <c r="C74" s="240"/>
      <c r="D74" s="240"/>
      <c r="E74" s="240"/>
    </row>
  </sheetData>
  <sheetProtection/>
  <mergeCells count="10">
    <mergeCell ref="A72:E72"/>
    <mergeCell ref="A73:E73"/>
    <mergeCell ref="A74:E74"/>
    <mergeCell ref="A37:E37"/>
    <mergeCell ref="A40:D40"/>
    <mergeCell ref="A1:D1"/>
    <mergeCell ref="A2:D2"/>
    <mergeCell ref="A39:D39"/>
    <mergeCell ref="A38:E38"/>
    <mergeCell ref="A36:E36"/>
  </mergeCells>
  <printOptions/>
  <pageMargins left="0.75" right="0.75" top="0.55" bottom="0.52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44"/>
  <sheetViews>
    <sheetView zoomScale="150" zoomScaleNormal="150" zoomScalePageLayoutView="0" workbookViewId="0" topLeftCell="A39">
      <selection activeCell="B49" sqref="B49"/>
    </sheetView>
  </sheetViews>
  <sheetFormatPr defaultColWidth="9.140625" defaultRowHeight="21.75"/>
  <cols>
    <col min="1" max="1" width="17.28125" style="19" customWidth="1"/>
    <col min="2" max="2" width="18.00390625" style="19" customWidth="1"/>
    <col min="3" max="3" width="41.7109375" style="19" customWidth="1"/>
    <col min="4" max="4" width="8.421875" style="19" customWidth="1"/>
    <col min="5" max="5" width="17.28125" style="19" customWidth="1"/>
    <col min="8" max="8" width="15.57421875" style="0" customWidth="1"/>
  </cols>
  <sheetData>
    <row r="1" spans="1:5" s="1" customFormat="1" ht="21">
      <c r="A1" s="238" t="s">
        <v>73</v>
      </c>
      <c r="B1" s="238"/>
      <c r="C1" s="238"/>
      <c r="D1" s="238"/>
      <c r="E1" s="238"/>
    </row>
    <row r="2" spans="1:5" s="1" customFormat="1" ht="21">
      <c r="A2" s="253" t="s">
        <v>228</v>
      </c>
      <c r="B2" s="253"/>
      <c r="C2" s="253"/>
      <c r="D2" s="253"/>
      <c r="E2" s="253"/>
    </row>
    <row r="3" spans="1:5" s="1" customFormat="1" ht="21">
      <c r="A3" s="238" t="s">
        <v>22</v>
      </c>
      <c r="B3" s="238"/>
      <c r="C3" s="238"/>
      <c r="D3" s="238"/>
      <c r="E3" s="238"/>
    </row>
    <row r="4" spans="1:5" s="1" customFormat="1" ht="21.75" thickBot="1">
      <c r="A4" s="254" t="s">
        <v>297</v>
      </c>
      <c r="B4" s="255"/>
      <c r="C4" s="255"/>
      <c r="D4" s="255"/>
      <c r="E4" s="255"/>
    </row>
    <row r="5" spans="1:5" s="1" customFormat="1" ht="21.75" thickTop="1">
      <c r="A5" s="257" t="s">
        <v>23</v>
      </c>
      <c r="B5" s="258"/>
      <c r="C5" s="79"/>
      <c r="D5" s="79" t="s">
        <v>25</v>
      </c>
      <c r="E5" s="80" t="s">
        <v>24</v>
      </c>
    </row>
    <row r="6" spans="1:5" s="1" customFormat="1" ht="21">
      <c r="A6" s="81" t="s">
        <v>27</v>
      </c>
      <c r="B6" s="81" t="s">
        <v>29</v>
      </c>
      <c r="C6" s="79" t="s">
        <v>30</v>
      </c>
      <c r="D6" s="79" t="s">
        <v>26</v>
      </c>
      <c r="E6" s="81" t="s">
        <v>29</v>
      </c>
    </row>
    <row r="7" spans="1:5" s="1" customFormat="1" ht="21.75" thickBot="1">
      <c r="A7" s="82" t="s">
        <v>28</v>
      </c>
      <c r="B7" s="82" t="s">
        <v>28</v>
      </c>
      <c r="C7" s="82"/>
      <c r="D7" s="82"/>
      <c r="E7" s="82" t="s">
        <v>28</v>
      </c>
    </row>
    <row r="8" spans="1:8" s="1" customFormat="1" ht="21.75" thickTop="1">
      <c r="A8" s="83"/>
      <c r="B8" s="84">
        <v>64299876.28</v>
      </c>
      <c r="C8" s="50" t="s">
        <v>31</v>
      </c>
      <c r="D8" s="85"/>
      <c r="E8" s="84">
        <v>70483215.31</v>
      </c>
      <c r="H8" s="56"/>
    </row>
    <row r="9" spans="1:5" s="1" customFormat="1" ht="21">
      <c r="A9" s="83"/>
      <c r="B9" s="83"/>
      <c r="C9" s="51" t="s">
        <v>32</v>
      </c>
      <c r="D9" s="86"/>
      <c r="E9" s="83"/>
    </row>
    <row r="10" spans="1:5" s="1" customFormat="1" ht="21">
      <c r="A10" s="83">
        <v>3280000</v>
      </c>
      <c r="B10" s="65">
        <v>2845180.64</v>
      </c>
      <c r="C10" s="1" t="s">
        <v>33</v>
      </c>
      <c r="D10" s="87">
        <v>411000</v>
      </c>
      <c r="E10" s="65">
        <v>14230.02</v>
      </c>
    </row>
    <row r="11" spans="1:5" s="1" customFormat="1" ht="21">
      <c r="A11" s="83">
        <v>662000</v>
      </c>
      <c r="B11" s="65">
        <v>998418.2</v>
      </c>
      <c r="C11" s="1" t="s">
        <v>34</v>
      </c>
      <c r="D11" s="87">
        <v>412000</v>
      </c>
      <c r="E11" s="65">
        <v>44972.2</v>
      </c>
    </row>
    <row r="12" spans="1:5" s="1" customFormat="1" ht="21">
      <c r="A12" s="83">
        <v>550000</v>
      </c>
      <c r="B12" s="65">
        <v>786922.73</v>
      </c>
      <c r="C12" s="1" t="s">
        <v>35</v>
      </c>
      <c r="D12" s="87">
        <v>413000</v>
      </c>
      <c r="E12" s="65">
        <v>0</v>
      </c>
    </row>
    <row r="13" spans="1:5" s="1" customFormat="1" ht="21">
      <c r="A13" s="65">
        <v>0</v>
      </c>
      <c r="B13" s="65">
        <v>0</v>
      </c>
      <c r="C13" s="1" t="s">
        <v>36</v>
      </c>
      <c r="D13" s="87">
        <v>414000</v>
      </c>
      <c r="E13" s="65">
        <v>0</v>
      </c>
    </row>
    <row r="14" spans="1:5" s="1" customFormat="1" ht="21">
      <c r="A14" s="65">
        <v>70000</v>
      </c>
      <c r="B14" s="65">
        <v>156430</v>
      </c>
      <c r="C14" s="1" t="s">
        <v>37</v>
      </c>
      <c r="D14" s="87">
        <v>415000</v>
      </c>
      <c r="E14" s="65">
        <v>23200</v>
      </c>
    </row>
    <row r="15" spans="1:5" s="1" customFormat="1" ht="21">
      <c r="A15" s="65">
        <v>0</v>
      </c>
      <c r="B15" s="65">
        <v>0</v>
      </c>
      <c r="C15" s="1" t="s">
        <v>38</v>
      </c>
      <c r="D15" s="87">
        <v>416000</v>
      </c>
      <c r="E15" s="65">
        <v>0</v>
      </c>
    </row>
    <row r="16" spans="1:5" s="1" customFormat="1" ht="21">
      <c r="A16" s="83">
        <v>38629210</v>
      </c>
      <c r="B16" s="65">
        <v>51817114.41</v>
      </c>
      <c r="C16" s="1" t="s">
        <v>39</v>
      </c>
      <c r="D16" s="87">
        <v>421000</v>
      </c>
      <c r="E16" s="65">
        <v>5305858.6</v>
      </c>
    </row>
    <row r="17" spans="1:5" s="1" customFormat="1" ht="21">
      <c r="A17" s="83">
        <v>10870000</v>
      </c>
      <c r="B17" s="65">
        <v>10354556</v>
      </c>
      <c r="C17" s="1" t="s">
        <v>11</v>
      </c>
      <c r="D17" s="87">
        <v>430000</v>
      </c>
      <c r="E17" s="65">
        <v>0</v>
      </c>
    </row>
    <row r="18" spans="1:5" s="1" customFormat="1" ht="21">
      <c r="A18" s="83"/>
      <c r="B18" s="65">
        <v>9368830</v>
      </c>
      <c r="C18" s="1" t="s">
        <v>133</v>
      </c>
      <c r="D18" s="87"/>
      <c r="E18" s="65">
        <v>0</v>
      </c>
    </row>
    <row r="19" spans="1:5" s="1" customFormat="1" ht="21.75" thickBot="1">
      <c r="A19" s="88">
        <f>SUM(A8:A17)</f>
        <v>54061210</v>
      </c>
      <c r="B19" s="89">
        <f>SUM(B10:B18)</f>
        <v>76327451.97999999</v>
      </c>
      <c r="D19" s="86"/>
      <c r="E19" s="89">
        <f>SUM(E10:E18)</f>
        <v>5388260.819999999</v>
      </c>
    </row>
    <row r="20" spans="1:5" s="1" customFormat="1" ht="7.5" customHeight="1" thickTop="1">
      <c r="A20" s="22"/>
      <c r="B20" s="90"/>
      <c r="D20" s="87"/>
      <c r="E20" s="83">
        <v>0</v>
      </c>
    </row>
    <row r="21" spans="1:5" s="1" customFormat="1" ht="21">
      <c r="A21" s="22"/>
      <c r="B21" s="83">
        <v>3368237.99</v>
      </c>
      <c r="C21" s="1" t="s">
        <v>134</v>
      </c>
      <c r="D21" s="87">
        <v>900</v>
      </c>
      <c r="E21" s="83">
        <v>398827.94</v>
      </c>
    </row>
    <row r="22" spans="1:5" s="1" customFormat="1" ht="21">
      <c r="A22" s="22"/>
      <c r="B22" s="83">
        <v>1305987</v>
      </c>
      <c r="C22" s="1" t="s">
        <v>40</v>
      </c>
      <c r="D22" s="87" t="s">
        <v>69</v>
      </c>
      <c r="E22" s="83">
        <v>71308</v>
      </c>
    </row>
    <row r="23" spans="1:5" s="1" customFormat="1" ht="21">
      <c r="A23" s="22"/>
      <c r="B23" s="83">
        <v>4682010</v>
      </c>
      <c r="C23" s="1" t="s">
        <v>132</v>
      </c>
      <c r="D23" s="87"/>
      <c r="E23" s="83">
        <v>0</v>
      </c>
    </row>
    <row r="24" spans="1:5" s="1" customFormat="1" ht="21">
      <c r="A24" s="22"/>
      <c r="B24" s="65">
        <v>7027.44</v>
      </c>
      <c r="C24" s="1" t="s">
        <v>139</v>
      </c>
      <c r="D24" s="87"/>
      <c r="E24" s="65">
        <v>1217.52</v>
      </c>
    </row>
    <row r="25" spans="1:5" s="1" customFormat="1" ht="21">
      <c r="A25" s="22"/>
      <c r="B25" s="83">
        <v>410</v>
      </c>
      <c r="C25" s="1" t="s">
        <v>233</v>
      </c>
      <c r="D25" s="87"/>
      <c r="E25" s="65">
        <v>0</v>
      </c>
    </row>
    <row r="26" spans="1:5" s="1" customFormat="1" ht="21">
      <c r="A26" s="22"/>
      <c r="B26" s="83">
        <v>9</v>
      </c>
      <c r="C26" s="1" t="s">
        <v>299</v>
      </c>
      <c r="D26" s="87"/>
      <c r="E26" s="65">
        <v>9</v>
      </c>
    </row>
    <row r="27" spans="1:5" s="1" customFormat="1" ht="21">
      <c r="A27" s="22"/>
      <c r="B27" s="65">
        <v>433600</v>
      </c>
      <c r="C27" s="1" t="s">
        <v>14</v>
      </c>
      <c r="D27" s="87"/>
      <c r="E27" s="65">
        <v>0</v>
      </c>
    </row>
    <row r="28" spans="1:5" s="1" customFormat="1" ht="21">
      <c r="A28" s="22"/>
      <c r="B28" s="65">
        <v>1963000</v>
      </c>
      <c r="C28" s="1" t="s">
        <v>291</v>
      </c>
      <c r="D28" s="87"/>
      <c r="E28" s="65">
        <v>0</v>
      </c>
    </row>
    <row r="29" spans="1:5" s="1" customFormat="1" ht="21">
      <c r="A29" s="22"/>
      <c r="B29" s="65">
        <v>21400</v>
      </c>
      <c r="C29" s="1" t="s">
        <v>281</v>
      </c>
      <c r="D29" s="87"/>
      <c r="E29" s="65">
        <v>1400</v>
      </c>
    </row>
    <row r="30" spans="1:5" s="1" customFormat="1" ht="21">
      <c r="A30" s="22"/>
      <c r="B30" s="65"/>
      <c r="D30" s="87"/>
      <c r="E30" s="65"/>
    </row>
    <row r="31" spans="1:5" s="1" customFormat="1" ht="21">
      <c r="A31" s="22"/>
      <c r="B31" s="65"/>
      <c r="D31" s="87"/>
      <c r="E31" s="65"/>
    </row>
    <row r="32" spans="1:5" s="1" customFormat="1" ht="21">
      <c r="A32" s="22"/>
      <c r="B32" s="65"/>
      <c r="D32" s="87"/>
      <c r="E32" s="65"/>
    </row>
    <row r="33" spans="1:5" s="1" customFormat="1" ht="21">
      <c r="A33" s="22"/>
      <c r="B33" s="65"/>
      <c r="D33" s="87"/>
      <c r="E33" s="65"/>
    </row>
    <row r="34" spans="1:5" s="1" customFormat="1" ht="21">
      <c r="A34" s="22"/>
      <c r="B34" s="83"/>
      <c r="D34" s="87"/>
      <c r="E34" s="65"/>
    </row>
    <row r="35" spans="1:5" s="1" customFormat="1" ht="21">
      <c r="A35" s="22"/>
      <c r="B35" s="91">
        <f>SUM(B21:B34)</f>
        <v>11781681.43</v>
      </c>
      <c r="C35" s="92"/>
      <c r="D35" s="93"/>
      <c r="E35" s="91">
        <f>SUM(E21:E34)</f>
        <v>472762.46</v>
      </c>
    </row>
    <row r="36" spans="1:5" s="1" customFormat="1" ht="21.75" thickBot="1">
      <c r="A36" s="22"/>
      <c r="B36" s="88">
        <f>B19+B35</f>
        <v>88109133.41</v>
      </c>
      <c r="C36" s="52"/>
      <c r="D36" s="94"/>
      <c r="E36" s="95">
        <f>E19+E35</f>
        <v>5861023.279999999</v>
      </c>
    </row>
    <row r="37" spans="1:5" s="1" customFormat="1" ht="21.75" thickTop="1">
      <c r="A37" s="22"/>
      <c r="B37" s="56"/>
      <c r="C37" s="52"/>
      <c r="D37" s="57"/>
      <c r="E37" s="56"/>
    </row>
    <row r="38" spans="1:5" s="1" customFormat="1" ht="21">
      <c r="A38" s="22"/>
      <c r="B38" s="56"/>
      <c r="C38" s="52"/>
      <c r="D38" s="57"/>
      <c r="E38" s="56"/>
    </row>
    <row r="39" spans="1:6" s="96" customFormat="1" ht="21">
      <c r="A39" s="248" t="s">
        <v>287</v>
      </c>
      <c r="B39" s="248"/>
      <c r="C39" s="248"/>
      <c r="D39" s="248"/>
      <c r="E39" s="248"/>
      <c r="F39" s="48"/>
    </row>
    <row r="40" spans="1:6" s="96" customFormat="1" ht="21">
      <c r="A40" s="240" t="s">
        <v>286</v>
      </c>
      <c r="B40" s="240"/>
      <c r="C40" s="240"/>
      <c r="D40" s="240"/>
      <c r="E40" s="240"/>
      <c r="F40" s="48"/>
    </row>
    <row r="41" spans="1:6" s="96" customFormat="1" ht="21">
      <c r="A41" s="240" t="s">
        <v>127</v>
      </c>
      <c r="B41" s="240"/>
      <c r="C41" s="240"/>
      <c r="D41" s="240"/>
      <c r="E41" s="240"/>
      <c r="F41" s="48"/>
    </row>
    <row r="42" spans="1:5" s="1" customFormat="1" ht="21">
      <c r="A42" s="259" t="s">
        <v>23</v>
      </c>
      <c r="B42" s="260"/>
      <c r="C42" s="81"/>
      <c r="D42" s="81" t="s">
        <v>25</v>
      </c>
      <c r="E42" s="97" t="s">
        <v>24</v>
      </c>
    </row>
    <row r="43" spans="1:5" s="1" customFormat="1" ht="21.75" thickBot="1">
      <c r="A43" s="98" t="s">
        <v>47</v>
      </c>
      <c r="B43" s="98" t="s">
        <v>48</v>
      </c>
      <c r="C43" s="82" t="s">
        <v>30</v>
      </c>
      <c r="D43" s="82" t="s">
        <v>26</v>
      </c>
      <c r="E43" s="98" t="s">
        <v>48</v>
      </c>
    </row>
    <row r="44" spans="1:5" s="1" customFormat="1" ht="21.75" thickTop="1">
      <c r="A44" s="83"/>
      <c r="B44" s="84"/>
      <c r="C44" s="99" t="s">
        <v>41</v>
      </c>
      <c r="D44" s="93"/>
      <c r="E44" s="84"/>
    </row>
    <row r="45" spans="1:5" s="1" customFormat="1" ht="21">
      <c r="A45" s="83">
        <v>1929200</v>
      </c>
      <c r="B45" s="83">
        <v>1136569</v>
      </c>
      <c r="C45" s="1" t="s">
        <v>42</v>
      </c>
      <c r="D45" s="87">
        <v>510000</v>
      </c>
      <c r="E45" s="83">
        <v>-43758</v>
      </c>
    </row>
    <row r="46" spans="1:5" s="1" customFormat="1" ht="21">
      <c r="A46" s="83"/>
      <c r="B46" s="83">
        <v>8080210</v>
      </c>
      <c r="C46" s="1" t="s">
        <v>288</v>
      </c>
      <c r="D46" s="87"/>
      <c r="E46" s="83">
        <v>725900</v>
      </c>
    </row>
    <row r="47" spans="1:5" s="1" customFormat="1" ht="21">
      <c r="A47" s="83">
        <v>3779640</v>
      </c>
      <c r="B47" s="83">
        <v>3464670</v>
      </c>
      <c r="C47" s="1" t="s">
        <v>110</v>
      </c>
      <c r="D47" s="87">
        <v>521000</v>
      </c>
      <c r="E47" s="83">
        <v>314970</v>
      </c>
    </row>
    <row r="48" spans="1:5" s="1" customFormat="1" ht="21">
      <c r="A48" s="83">
        <v>12521731</v>
      </c>
      <c r="B48" s="65">
        <v>11371205</v>
      </c>
      <c r="C48" s="1" t="s">
        <v>111</v>
      </c>
      <c r="D48" s="87">
        <v>522000</v>
      </c>
      <c r="E48" s="65">
        <v>1565936</v>
      </c>
    </row>
    <row r="49" spans="1:5" s="1" customFormat="1" ht="21">
      <c r="A49" s="83"/>
      <c r="B49" s="65" t="s">
        <v>306</v>
      </c>
      <c r="C49" s="1" t="s">
        <v>289</v>
      </c>
      <c r="D49" s="87"/>
      <c r="E49" s="65">
        <v>0</v>
      </c>
    </row>
    <row r="50" spans="1:5" s="1" customFormat="1" ht="21">
      <c r="A50" s="65">
        <v>3712811.5</v>
      </c>
      <c r="B50" s="65">
        <v>946375.25</v>
      </c>
      <c r="C50" s="1" t="s">
        <v>7</v>
      </c>
      <c r="D50" s="87">
        <v>531000</v>
      </c>
      <c r="E50" s="65">
        <v>69694</v>
      </c>
    </row>
    <row r="51" spans="1:5" s="1" customFormat="1" ht="21">
      <c r="A51" s="65">
        <v>7805287.5</v>
      </c>
      <c r="B51" s="65">
        <v>5687857.72</v>
      </c>
      <c r="C51" s="1" t="s">
        <v>8</v>
      </c>
      <c r="D51" s="87">
        <v>532000</v>
      </c>
      <c r="E51" s="65">
        <v>367650.17</v>
      </c>
    </row>
    <row r="52" spans="1:5" s="1" customFormat="1" ht="21">
      <c r="A52" s="65">
        <v>4981840</v>
      </c>
      <c r="B52" s="65">
        <v>3395249.63</v>
      </c>
      <c r="C52" s="1" t="s">
        <v>9</v>
      </c>
      <c r="D52" s="87">
        <v>533000</v>
      </c>
      <c r="E52" s="65">
        <v>373288.34</v>
      </c>
    </row>
    <row r="53" spans="1:5" s="1" customFormat="1" ht="21">
      <c r="A53" s="65">
        <v>540000</v>
      </c>
      <c r="B53" s="65">
        <v>481879.42</v>
      </c>
      <c r="C53" s="1" t="s">
        <v>10</v>
      </c>
      <c r="D53" s="87">
        <v>534000</v>
      </c>
      <c r="E53" s="65">
        <v>39656.91</v>
      </c>
    </row>
    <row r="54" spans="1:5" s="1" customFormat="1" ht="21">
      <c r="A54" s="65">
        <v>2337300</v>
      </c>
      <c r="B54" s="65">
        <v>1621904.3</v>
      </c>
      <c r="C54" s="1" t="s">
        <v>12</v>
      </c>
      <c r="D54" s="87">
        <v>541000</v>
      </c>
      <c r="E54" s="65">
        <v>71860</v>
      </c>
    </row>
    <row r="55" spans="1:5" s="1" customFormat="1" ht="21">
      <c r="A55" s="65">
        <v>10273800</v>
      </c>
      <c r="B55" s="65">
        <v>3681200</v>
      </c>
      <c r="C55" s="1" t="s">
        <v>13</v>
      </c>
      <c r="D55" s="87">
        <v>542000</v>
      </c>
      <c r="E55" s="65">
        <v>0</v>
      </c>
    </row>
    <row r="56" spans="1:5" s="1" customFormat="1" ht="21">
      <c r="A56" s="100">
        <v>6179600</v>
      </c>
      <c r="B56" s="100">
        <v>4030843.2</v>
      </c>
      <c r="C56" s="1" t="s">
        <v>11</v>
      </c>
      <c r="D56" s="87">
        <v>560000</v>
      </c>
      <c r="E56" s="100">
        <v>0</v>
      </c>
    </row>
    <row r="57" spans="1:5" s="1" customFormat="1" ht="21.75" thickBot="1">
      <c r="A57" s="89">
        <f>SUM(A45:A56)</f>
        <v>54061210</v>
      </c>
      <c r="B57" s="89">
        <f>SUM(B45:B56)</f>
        <v>43897963.52</v>
      </c>
      <c r="D57" s="86"/>
      <c r="E57" s="89">
        <f>SUM(E45:E56)</f>
        <v>3485197.42</v>
      </c>
    </row>
    <row r="58" spans="1:5" s="1" customFormat="1" ht="21.75" thickTop="1">
      <c r="A58" s="190" t="s">
        <v>241</v>
      </c>
      <c r="B58" s="65">
        <v>11942009.93</v>
      </c>
      <c r="C58" s="1" t="s">
        <v>14</v>
      </c>
      <c r="D58" s="87">
        <v>700</v>
      </c>
      <c r="E58" s="65">
        <v>382492</v>
      </c>
    </row>
    <row r="59" spans="1:5" s="1" customFormat="1" ht="21">
      <c r="A59" s="191">
        <v>240116</v>
      </c>
      <c r="B59" s="65">
        <v>2463484.93</v>
      </c>
      <c r="C59" s="1" t="s">
        <v>134</v>
      </c>
      <c r="D59" s="87">
        <v>900</v>
      </c>
      <c r="E59" s="65">
        <v>665269.28</v>
      </c>
    </row>
    <row r="60" spans="1:5" s="1" customFormat="1" ht="21">
      <c r="A60" s="101"/>
      <c r="B60" s="100">
        <v>1324741</v>
      </c>
      <c r="C60" s="1" t="s">
        <v>40</v>
      </c>
      <c r="D60" s="87" t="s">
        <v>69</v>
      </c>
      <c r="E60" s="100">
        <v>80554</v>
      </c>
    </row>
    <row r="61" spans="1:5" s="1" customFormat="1" ht="21">
      <c r="A61" s="22"/>
      <c r="B61" s="65">
        <v>56560</v>
      </c>
      <c r="C61" s="1" t="s">
        <v>135</v>
      </c>
      <c r="D61" s="87"/>
      <c r="E61" s="65">
        <v>0</v>
      </c>
    </row>
    <row r="62" spans="1:5" s="1" customFormat="1" ht="21">
      <c r="A62" s="22"/>
      <c r="B62" s="65">
        <v>14905734.42</v>
      </c>
      <c r="C62" s="1" t="s">
        <v>124</v>
      </c>
      <c r="D62" s="87">
        <v>600</v>
      </c>
      <c r="E62" s="65">
        <v>1133220</v>
      </c>
    </row>
    <row r="63" spans="1:5" s="1" customFormat="1" ht="21">
      <c r="A63" s="22"/>
      <c r="B63" s="65">
        <v>1963000</v>
      </c>
      <c r="C63" s="1" t="s">
        <v>290</v>
      </c>
      <c r="D63" s="87"/>
      <c r="E63" s="65">
        <v>0</v>
      </c>
    </row>
    <row r="64" spans="1:5" s="1" customFormat="1" ht="21">
      <c r="A64" s="22"/>
      <c r="B64" s="65">
        <v>4811160</v>
      </c>
      <c r="C64" s="1" t="s">
        <v>136</v>
      </c>
      <c r="D64" s="87">
        <v>704</v>
      </c>
      <c r="E64" s="65">
        <v>66150</v>
      </c>
    </row>
    <row r="65" spans="1:5" s="1" customFormat="1" ht="21">
      <c r="A65" s="22"/>
      <c r="B65" s="65"/>
      <c r="D65" s="87"/>
      <c r="E65" s="65"/>
    </row>
    <row r="66" spans="1:5" s="1" customFormat="1" ht="21">
      <c r="A66" s="22"/>
      <c r="B66" s="65"/>
      <c r="D66" s="87"/>
      <c r="E66" s="65"/>
    </row>
    <row r="67" spans="1:5" s="1" customFormat="1" ht="21">
      <c r="A67" s="22"/>
      <c r="B67" s="65"/>
      <c r="D67" s="87"/>
      <c r="E67" s="65"/>
    </row>
    <row r="68" spans="1:5" s="1" customFormat="1" ht="21">
      <c r="A68" s="22"/>
      <c r="B68" s="91">
        <f>SUM(B58:B67)</f>
        <v>37466690.28</v>
      </c>
      <c r="D68" s="86"/>
      <c r="E68" s="91">
        <f>SUM(E58:E67)</f>
        <v>2327685.2800000003</v>
      </c>
    </row>
    <row r="69" spans="1:5" s="1" customFormat="1" ht="21">
      <c r="A69" s="22"/>
      <c r="B69" s="91">
        <f>B57+B68</f>
        <v>81364653.80000001</v>
      </c>
      <c r="C69" s="50" t="s">
        <v>43</v>
      </c>
      <c r="D69" s="86"/>
      <c r="E69" s="91">
        <f>E57+E68</f>
        <v>5812882.7</v>
      </c>
    </row>
    <row r="70" spans="1:5" s="1" customFormat="1" ht="21">
      <c r="A70" s="22"/>
      <c r="B70" s="84">
        <v>6231479.61</v>
      </c>
      <c r="C70" s="50" t="s">
        <v>44</v>
      </c>
      <c r="D70" s="93"/>
      <c r="E70" s="84">
        <v>48140.58</v>
      </c>
    </row>
    <row r="71" spans="1:5" s="1" customFormat="1" ht="21">
      <c r="A71" s="22"/>
      <c r="B71" s="84"/>
      <c r="C71" s="50" t="s">
        <v>45</v>
      </c>
      <c r="D71" s="93"/>
      <c r="E71" s="84"/>
    </row>
    <row r="72" spans="1:5" s="1" customFormat="1" ht="21">
      <c r="A72" s="22"/>
      <c r="B72" s="102"/>
      <c r="C72" s="50" t="s">
        <v>144</v>
      </c>
      <c r="D72" s="93"/>
      <c r="E72" s="103"/>
    </row>
    <row r="73" spans="1:5" s="1" customFormat="1" ht="21.75" thickBot="1">
      <c r="A73" s="22"/>
      <c r="B73" s="88">
        <f>B8+B70-B72</f>
        <v>70531355.89</v>
      </c>
      <c r="C73" s="50" t="s">
        <v>46</v>
      </c>
      <c r="D73" s="94"/>
      <c r="E73" s="95">
        <f>E8+E70-E72</f>
        <v>70531355.89</v>
      </c>
    </row>
    <row r="74" spans="1:5" s="1" customFormat="1" ht="21.75" thickTop="1">
      <c r="A74" s="22"/>
      <c r="B74" s="104"/>
      <c r="C74" s="50"/>
      <c r="D74" s="57"/>
      <c r="E74" s="56"/>
    </row>
    <row r="75" spans="1:5" s="1" customFormat="1" ht="21">
      <c r="A75" s="22"/>
      <c r="B75" s="104"/>
      <c r="C75" s="50"/>
      <c r="D75" s="57"/>
      <c r="E75" s="56"/>
    </row>
    <row r="76" spans="1:5" s="1" customFormat="1" ht="21">
      <c r="A76" s="22"/>
      <c r="B76" s="104"/>
      <c r="C76" s="50"/>
      <c r="D76" s="57"/>
      <c r="E76" s="56"/>
    </row>
    <row r="77" spans="1:6" s="1" customFormat="1" ht="21">
      <c r="A77" s="248" t="s">
        <v>287</v>
      </c>
      <c r="B77" s="248"/>
      <c r="C77" s="248"/>
      <c r="D77" s="248"/>
      <c r="E77" s="248"/>
      <c r="F77" s="48"/>
    </row>
    <row r="78" spans="1:6" s="1" customFormat="1" ht="21">
      <c r="A78" s="240" t="s">
        <v>286</v>
      </c>
      <c r="B78" s="240"/>
      <c r="C78" s="240"/>
      <c r="D78" s="240"/>
      <c r="E78" s="240"/>
      <c r="F78" s="48"/>
    </row>
    <row r="79" spans="1:6" s="1" customFormat="1" ht="21">
      <c r="A79" s="240" t="s">
        <v>127</v>
      </c>
      <c r="B79" s="240"/>
      <c r="C79" s="240"/>
      <c r="D79" s="240"/>
      <c r="E79" s="240"/>
      <c r="F79" s="48"/>
    </row>
    <row r="80" spans="1:5" s="1" customFormat="1" ht="21">
      <c r="A80" s="256"/>
      <c r="B80" s="256"/>
      <c r="C80" s="256"/>
      <c r="D80" s="256"/>
      <c r="E80" s="256"/>
    </row>
    <row r="81" s="1" customFormat="1" ht="21"/>
    <row r="82" s="1" customFormat="1" ht="21"/>
    <row r="83" s="1" customFormat="1" ht="21"/>
    <row r="84" s="1" customFormat="1" ht="21"/>
    <row r="85" s="1" customFormat="1" ht="21"/>
    <row r="86" s="1" customFormat="1" ht="21"/>
    <row r="87" s="1" customFormat="1" ht="21"/>
    <row r="88" s="1" customFormat="1" ht="21"/>
    <row r="89" s="1" customFormat="1" ht="21"/>
    <row r="90" s="1" customFormat="1" ht="21"/>
    <row r="91" s="1" customFormat="1" ht="21"/>
    <row r="92" s="1" customFormat="1" ht="21"/>
    <row r="93" s="1" customFormat="1" ht="21"/>
    <row r="94" s="1" customFormat="1" ht="21"/>
    <row r="95" s="1" customFormat="1" ht="21"/>
    <row r="96" s="1" customFormat="1" ht="21"/>
    <row r="97" s="1" customFormat="1" ht="21"/>
    <row r="98" s="1" customFormat="1" ht="21"/>
    <row r="99" s="1" customFormat="1" ht="21"/>
    <row r="100" s="1" customFormat="1" ht="21"/>
    <row r="101" s="1" customFormat="1" ht="21"/>
    <row r="102" s="1" customFormat="1" ht="21"/>
    <row r="103" s="1" customFormat="1" ht="21"/>
    <row r="104" s="1" customFormat="1" ht="21"/>
    <row r="105" s="1" customFormat="1" ht="21"/>
    <row r="106" s="1" customFormat="1" ht="21"/>
    <row r="107" s="1" customFormat="1" ht="21"/>
    <row r="108" s="1" customFormat="1" ht="21"/>
    <row r="109" s="1" customFormat="1" ht="21"/>
    <row r="110" s="1" customFormat="1" ht="21"/>
    <row r="111" s="1" customFormat="1" ht="21"/>
    <row r="112" s="1" customFormat="1" ht="21"/>
    <row r="113" s="1" customFormat="1" ht="21"/>
    <row r="114" s="1" customFormat="1" ht="21"/>
    <row r="115" s="1" customFormat="1" ht="21"/>
    <row r="116" s="1" customFormat="1" ht="21"/>
    <row r="117" s="1" customFormat="1" ht="21"/>
    <row r="118" s="1" customFormat="1" ht="21"/>
    <row r="119" s="1" customFormat="1" ht="21"/>
    <row r="120" s="1" customFormat="1" ht="21"/>
    <row r="121" s="1" customFormat="1" ht="21"/>
    <row r="122" s="1" customFormat="1" ht="21"/>
    <row r="123" s="1" customFormat="1" ht="21"/>
    <row r="124" s="1" customFormat="1" ht="21"/>
    <row r="125" s="1" customFormat="1" ht="21"/>
    <row r="126" s="1" customFormat="1" ht="21"/>
    <row r="127" s="1" customFormat="1" ht="21"/>
    <row r="128" s="3" customFormat="1" ht="23.25"/>
    <row r="129" s="3" customFormat="1" ht="23.25"/>
    <row r="130" s="3" customFormat="1" ht="23.25"/>
    <row r="131" s="3" customFormat="1" ht="23.25"/>
    <row r="132" s="3" customFormat="1" ht="23.25"/>
    <row r="133" s="3" customFormat="1" ht="23.25"/>
    <row r="134" s="3" customFormat="1" ht="23.25"/>
    <row r="135" s="3" customFormat="1" ht="23.25"/>
    <row r="136" s="3" customFormat="1" ht="23.25"/>
    <row r="137" s="3" customFormat="1" ht="23.25"/>
    <row r="138" s="3" customFormat="1" ht="23.25"/>
    <row r="139" s="3" customFormat="1" ht="23.25"/>
    <row r="140" s="3" customFormat="1" ht="23.25"/>
    <row r="141" s="3" customFormat="1" ht="23.25"/>
    <row r="142" s="3" customFormat="1" ht="23.25"/>
    <row r="143" s="3" customFormat="1" ht="23.25"/>
    <row r="144" s="3" customFormat="1" ht="23.25"/>
    <row r="145" s="3" customFormat="1" ht="23.25"/>
    <row r="146" s="3" customFormat="1" ht="23.25"/>
    <row r="147" s="3" customFormat="1" ht="23.25"/>
    <row r="148" s="3" customFormat="1" ht="23.25"/>
    <row r="149" s="3" customFormat="1" ht="23.25"/>
    <row r="150" s="3" customFormat="1" ht="23.25"/>
    <row r="151" s="3" customFormat="1" ht="23.25"/>
    <row r="152" s="3" customFormat="1" ht="23.25"/>
    <row r="153" s="3" customFormat="1" ht="23.25"/>
    <row r="154" s="3" customFormat="1" ht="23.25"/>
    <row r="155" s="3" customFormat="1" ht="23.25"/>
    <row r="156" s="3" customFormat="1" ht="23.25"/>
    <row r="157" s="3" customFormat="1" ht="23.25"/>
    <row r="158" s="3" customFormat="1" ht="23.25"/>
    <row r="159" s="3" customFormat="1" ht="23.25"/>
    <row r="160" s="3" customFormat="1" ht="23.25"/>
    <row r="161" s="3" customFormat="1" ht="23.25"/>
    <row r="162" s="3" customFormat="1" ht="23.25"/>
    <row r="163" s="3" customFormat="1" ht="23.25"/>
    <row r="164" s="3" customFormat="1" ht="23.25"/>
    <row r="165" s="3" customFormat="1" ht="23.25"/>
    <row r="166" s="3" customFormat="1" ht="23.25"/>
    <row r="167" s="3" customFormat="1" ht="23.25"/>
    <row r="168" s="3" customFormat="1" ht="23.25"/>
    <row r="169" s="3" customFormat="1" ht="23.25"/>
    <row r="170" s="3" customFormat="1" ht="23.25"/>
    <row r="171" s="3" customFormat="1" ht="23.25"/>
    <row r="172" s="3" customFormat="1" ht="23.25"/>
    <row r="173" s="3" customFormat="1" ht="23.25"/>
    <row r="174" s="3" customFormat="1" ht="23.25"/>
    <row r="175" s="3" customFormat="1" ht="23.25"/>
    <row r="176" s="3" customFormat="1" ht="23.25"/>
    <row r="177" s="3" customFormat="1" ht="23.25"/>
    <row r="178" s="3" customFormat="1" ht="23.25"/>
    <row r="179" s="3" customFormat="1" ht="23.25"/>
    <row r="180" s="3" customFormat="1" ht="23.25"/>
    <row r="181" s="3" customFormat="1" ht="23.25"/>
    <row r="182" s="3" customFormat="1" ht="23.25"/>
    <row r="183" s="3" customFormat="1" ht="23.25"/>
    <row r="184" s="3" customFormat="1" ht="23.25"/>
    <row r="185" s="3" customFormat="1" ht="23.25"/>
    <row r="186" s="3" customFormat="1" ht="23.25"/>
    <row r="187" s="3" customFormat="1" ht="23.25"/>
    <row r="188" s="3" customFormat="1" ht="23.25"/>
    <row r="189" s="3" customFormat="1" ht="23.25"/>
    <row r="190" s="3" customFormat="1" ht="23.25"/>
    <row r="191" s="3" customFormat="1" ht="23.25"/>
    <row r="192" s="3" customFormat="1" ht="23.25"/>
    <row r="193" s="3" customFormat="1" ht="23.25"/>
    <row r="194" s="3" customFormat="1" ht="23.25"/>
    <row r="195" s="3" customFormat="1" ht="23.25"/>
    <row r="196" s="3" customFormat="1" ht="23.25"/>
    <row r="197" s="3" customFormat="1" ht="23.25"/>
    <row r="198" s="3" customFormat="1" ht="23.25"/>
    <row r="199" s="3" customFormat="1" ht="23.25"/>
    <row r="200" s="3" customFormat="1" ht="23.25"/>
    <row r="201" s="3" customFormat="1" ht="23.25"/>
    <row r="202" s="3" customFormat="1" ht="23.25"/>
    <row r="203" s="3" customFormat="1" ht="23.25"/>
    <row r="204" s="3" customFormat="1" ht="23.25"/>
    <row r="205" s="3" customFormat="1" ht="23.25"/>
    <row r="206" s="3" customFormat="1" ht="23.25"/>
    <row r="207" s="3" customFormat="1" ht="23.25"/>
    <row r="208" s="3" customFormat="1" ht="23.25"/>
    <row r="209" s="3" customFormat="1" ht="23.25"/>
    <row r="210" s="3" customFormat="1" ht="23.25"/>
    <row r="211" s="3" customFormat="1" ht="23.25"/>
    <row r="212" s="3" customFormat="1" ht="23.25"/>
    <row r="213" s="3" customFormat="1" ht="23.25"/>
    <row r="214" s="3" customFormat="1" ht="23.25"/>
    <row r="215" s="3" customFormat="1" ht="23.25"/>
    <row r="216" s="3" customFormat="1" ht="23.25"/>
    <row r="217" s="3" customFormat="1" ht="23.25"/>
    <row r="218" s="3" customFormat="1" ht="23.25"/>
    <row r="219" s="3" customFormat="1" ht="23.25"/>
    <row r="220" s="3" customFormat="1" ht="23.25"/>
    <row r="221" s="3" customFormat="1" ht="23.25"/>
    <row r="222" s="3" customFormat="1" ht="23.25"/>
    <row r="223" s="3" customFormat="1" ht="23.25"/>
    <row r="224" s="3" customFormat="1" ht="23.25"/>
    <row r="225" s="3" customFormat="1" ht="23.25"/>
    <row r="226" s="3" customFormat="1" ht="23.25"/>
    <row r="227" s="3" customFormat="1" ht="23.25"/>
    <row r="228" s="3" customFormat="1" ht="23.25"/>
    <row r="229" s="3" customFormat="1" ht="23.25"/>
    <row r="230" s="3" customFormat="1" ht="23.25"/>
    <row r="231" s="3" customFormat="1" ht="23.25"/>
    <row r="232" s="3" customFormat="1" ht="23.25"/>
    <row r="233" s="3" customFormat="1" ht="23.25"/>
    <row r="234" s="3" customFormat="1" ht="23.25"/>
    <row r="235" s="3" customFormat="1" ht="23.25"/>
    <row r="236" s="3" customFormat="1" ht="23.25"/>
    <row r="237" s="3" customFormat="1" ht="23.25"/>
    <row r="238" s="3" customFormat="1" ht="23.25"/>
    <row r="239" s="3" customFormat="1" ht="23.25"/>
    <row r="240" s="3" customFormat="1" ht="23.25"/>
    <row r="241" s="3" customFormat="1" ht="23.25"/>
    <row r="242" s="3" customFormat="1" ht="23.25"/>
    <row r="243" s="3" customFormat="1" ht="23.25"/>
    <row r="244" s="3" customFormat="1" ht="23.25"/>
    <row r="245" s="3" customFormat="1" ht="23.25"/>
    <row r="246" s="3" customFormat="1" ht="23.25"/>
    <row r="247" s="3" customFormat="1" ht="23.25"/>
    <row r="248" s="3" customFormat="1" ht="23.25"/>
    <row r="249" s="3" customFormat="1" ht="23.25"/>
    <row r="250" s="3" customFormat="1" ht="23.25"/>
    <row r="251" s="3" customFormat="1" ht="23.25"/>
    <row r="252" s="3" customFormat="1" ht="23.25"/>
    <row r="253" s="3" customFormat="1" ht="23.25"/>
    <row r="254" s="3" customFormat="1" ht="23.25"/>
    <row r="255" s="3" customFormat="1" ht="23.25"/>
    <row r="256" s="3" customFormat="1" ht="23.25"/>
    <row r="257" s="3" customFormat="1" ht="23.25"/>
    <row r="258" s="3" customFormat="1" ht="23.25"/>
    <row r="259" s="3" customFormat="1" ht="23.25"/>
    <row r="260" s="3" customFormat="1" ht="23.25"/>
    <row r="261" s="3" customFormat="1" ht="23.25"/>
    <row r="262" s="3" customFormat="1" ht="23.25"/>
    <row r="263" s="3" customFormat="1" ht="23.25"/>
    <row r="264" s="3" customFormat="1" ht="23.25"/>
    <row r="265" s="3" customFormat="1" ht="23.25"/>
    <row r="266" s="3" customFormat="1" ht="23.25"/>
    <row r="267" s="3" customFormat="1" ht="23.25"/>
    <row r="268" s="3" customFormat="1" ht="23.25"/>
    <row r="269" s="3" customFormat="1" ht="23.25"/>
    <row r="270" s="3" customFormat="1" ht="23.25"/>
    <row r="271" s="3" customFormat="1" ht="23.25"/>
    <row r="272" s="3" customFormat="1" ht="23.25"/>
    <row r="273" s="3" customFormat="1" ht="23.25"/>
    <row r="274" s="3" customFormat="1" ht="23.25"/>
    <row r="275" s="3" customFormat="1" ht="23.25"/>
    <row r="276" s="3" customFormat="1" ht="23.25"/>
    <row r="277" s="3" customFormat="1" ht="23.25"/>
    <row r="278" s="3" customFormat="1" ht="23.25"/>
    <row r="279" s="3" customFormat="1" ht="23.25"/>
    <row r="280" s="3" customFormat="1" ht="23.25"/>
    <row r="281" s="3" customFormat="1" ht="23.25"/>
    <row r="282" s="3" customFormat="1" ht="23.25"/>
    <row r="283" s="3" customFormat="1" ht="23.25"/>
    <row r="284" s="3" customFormat="1" ht="23.25"/>
    <row r="285" s="3" customFormat="1" ht="23.25"/>
    <row r="286" s="3" customFormat="1" ht="23.25"/>
    <row r="287" s="3" customFormat="1" ht="23.25"/>
    <row r="288" s="3" customFormat="1" ht="23.25"/>
    <row r="289" s="3" customFormat="1" ht="23.25"/>
    <row r="290" s="3" customFormat="1" ht="23.25"/>
    <row r="291" s="3" customFormat="1" ht="23.25"/>
    <row r="292" s="3" customFormat="1" ht="23.25"/>
    <row r="293" s="3" customFormat="1" ht="23.25"/>
    <row r="294" s="3" customFormat="1" ht="23.25"/>
    <row r="295" s="3" customFormat="1" ht="23.25"/>
    <row r="296" s="3" customFormat="1" ht="23.25"/>
    <row r="297" s="3" customFormat="1" ht="23.25"/>
    <row r="298" s="3" customFormat="1" ht="23.25"/>
    <row r="299" s="3" customFormat="1" ht="23.25"/>
    <row r="300" s="3" customFormat="1" ht="23.25"/>
    <row r="301" s="3" customFormat="1" ht="23.25"/>
    <row r="302" s="3" customFormat="1" ht="23.25"/>
    <row r="303" s="3" customFormat="1" ht="23.25"/>
    <row r="304" s="3" customFormat="1" ht="23.25"/>
    <row r="305" s="3" customFormat="1" ht="23.25"/>
    <row r="306" s="3" customFormat="1" ht="23.25"/>
    <row r="307" s="3" customFormat="1" ht="23.25"/>
    <row r="308" s="3" customFormat="1" ht="23.25"/>
    <row r="309" s="3" customFormat="1" ht="23.25"/>
    <row r="310" s="3" customFormat="1" ht="23.25"/>
    <row r="311" s="3" customFormat="1" ht="23.25"/>
    <row r="312" s="3" customFormat="1" ht="23.25"/>
    <row r="313" s="3" customFormat="1" ht="23.25"/>
    <row r="314" s="3" customFormat="1" ht="23.25"/>
    <row r="315" s="3" customFormat="1" ht="23.25"/>
    <row r="316" s="3" customFormat="1" ht="23.25"/>
    <row r="317" s="3" customFormat="1" ht="23.25"/>
    <row r="318" s="3" customFormat="1" ht="23.25"/>
    <row r="319" s="3" customFormat="1" ht="23.25"/>
    <row r="320" s="3" customFormat="1" ht="23.25"/>
    <row r="321" s="3" customFormat="1" ht="23.25"/>
    <row r="322" s="3" customFormat="1" ht="23.25"/>
    <row r="323" s="3" customFormat="1" ht="23.25"/>
    <row r="324" s="3" customFormat="1" ht="23.25"/>
    <row r="325" s="3" customFormat="1" ht="23.25"/>
    <row r="326" s="3" customFormat="1" ht="23.25"/>
    <row r="327" s="3" customFormat="1" ht="23.25"/>
    <row r="328" s="3" customFormat="1" ht="23.25"/>
    <row r="329" s="3" customFormat="1" ht="23.25"/>
    <row r="330" s="3" customFormat="1" ht="23.25"/>
    <row r="331" s="3" customFormat="1" ht="23.25"/>
    <row r="332" s="3" customFormat="1" ht="23.25"/>
    <row r="333" s="3" customFormat="1" ht="23.25"/>
    <row r="334" s="3" customFormat="1" ht="23.25"/>
    <row r="335" s="3" customFormat="1" ht="23.25"/>
    <row r="336" s="3" customFormat="1" ht="23.25"/>
    <row r="337" s="3" customFormat="1" ht="23.25"/>
    <row r="338" s="3" customFormat="1" ht="23.25"/>
    <row r="339" s="3" customFormat="1" ht="23.25"/>
    <row r="340" s="3" customFormat="1" ht="23.25"/>
    <row r="341" s="3" customFormat="1" ht="23.25"/>
    <row r="342" s="3" customFormat="1" ht="23.25"/>
    <row r="343" s="3" customFormat="1" ht="23.25"/>
    <row r="344" s="3" customFormat="1" ht="23.25"/>
    <row r="345" s="3" customFormat="1" ht="23.25"/>
    <row r="346" s="3" customFormat="1" ht="23.25"/>
    <row r="347" s="3" customFormat="1" ht="23.25"/>
    <row r="348" s="3" customFormat="1" ht="23.25"/>
    <row r="349" s="3" customFormat="1" ht="23.25"/>
    <row r="350" s="3" customFormat="1" ht="23.25"/>
    <row r="351" s="3" customFormat="1" ht="23.25"/>
    <row r="352" s="3" customFormat="1" ht="23.25"/>
    <row r="353" s="3" customFormat="1" ht="23.25"/>
    <row r="354" s="3" customFormat="1" ht="23.25"/>
    <row r="355" s="3" customFormat="1" ht="23.25"/>
    <row r="356" s="3" customFormat="1" ht="23.25"/>
    <row r="357" s="3" customFormat="1" ht="23.25"/>
    <row r="358" s="3" customFormat="1" ht="23.25"/>
    <row r="359" s="3" customFormat="1" ht="23.25"/>
    <row r="360" s="3" customFormat="1" ht="23.25"/>
    <row r="361" s="3" customFormat="1" ht="23.25"/>
    <row r="362" s="3" customFormat="1" ht="23.25"/>
    <row r="363" s="3" customFormat="1" ht="23.25"/>
    <row r="364" s="3" customFormat="1" ht="23.25"/>
    <row r="365" s="3" customFormat="1" ht="23.25"/>
    <row r="366" s="3" customFormat="1" ht="23.25"/>
    <row r="367" s="3" customFormat="1" ht="23.25"/>
    <row r="368" s="3" customFormat="1" ht="23.25"/>
    <row r="369" s="3" customFormat="1" ht="23.25"/>
    <row r="370" s="3" customFormat="1" ht="23.25"/>
    <row r="371" s="3" customFormat="1" ht="23.25"/>
    <row r="372" s="3" customFormat="1" ht="23.25"/>
    <row r="373" s="3" customFormat="1" ht="23.25"/>
    <row r="374" s="3" customFormat="1" ht="23.25"/>
    <row r="375" s="3" customFormat="1" ht="23.25"/>
    <row r="376" s="3" customFormat="1" ht="23.25"/>
    <row r="377" s="3" customFormat="1" ht="23.25"/>
    <row r="378" s="3" customFormat="1" ht="23.25"/>
    <row r="379" s="3" customFormat="1" ht="23.25"/>
    <row r="380" s="3" customFormat="1" ht="23.25"/>
    <row r="381" s="3" customFormat="1" ht="23.25"/>
    <row r="382" s="3" customFormat="1" ht="23.25"/>
    <row r="383" s="3" customFormat="1" ht="23.25"/>
    <row r="384" s="3" customFormat="1" ht="23.25"/>
    <row r="385" s="3" customFormat="1" ht="23.25"/>
    <row r="386" s="3" customFormat="1" ht="23.25"/>
    <row r="387" s="3" customFormat="1" ht="23.25"/>
    <row r="388" s="3" customFormat="1" ht="23.25"/>
    <row r="389" s="3" customFormat="1" ht="23.25"/>
    <row r="390" s="3" customFormat="1" ht="23.25"/>
    <row r="391" s="3" customFormat="1" ht="23.25"/>
    <row r="392" s="3" customFormat="1" ht="23.25"/>
    <row r="393" s="3" customFormat="1" ht="23.25"/>
    <row r="394" s="3" customFormat="1" ht="23.25"/>
    <row r="395" s="3" customFormat="1" ht="23.25"/>
    <row r="396" s="3" customFormat="1" ht="23.25"/>
    <row r="397" s="3" customFormat="1" ht="23.25"/>
    <row r="398" s="3" customFormat="1" ht="23.25"/>
    <row r="399" s="3" customFormat="1" ht="23.25"/>
    <row r="400" s="3" customFormat="1" ht="23.25"/>
    <row r="401" s="3" customFormat="1" ht="23.25"/>
    <row r="402" s="3" customFormat="1" ht="23.25"/>
    <row r="403" s="3" customFormat="1" ht="23.25"/>
    <row r="404" s="3" customFormat="1" ht="23.25"/>
    <row r="405" s="3" customFormat="1" ht="23.25"/>
    <row r="406" s="3" customFormat="1" ht="23.25"/>
    <row r="407" s="3" customFormat="1" ht="23.25"/>
    <row r="408" s="3" customFormat="1" ht="23.25"/>
    <row r="409" s="3" customFormat="1" ht="23.25"/>
    <row r="410" s="3" customFormat="1" ht="23.25"/>
    <row r="411" s="3" customFormat="1" ht="23.25"/>
    <row r="412" s="3" customFormat="1" ht="23.25"/>
    <row r="413" s="3" customFormat="1" ht="23.25"/>
    <row r="414" s="3" customFormat="1" ht="23.25"/>
    <row r="415" s="3" customFormat="1" ht="23.25"/>
    <row r="416" s="3" customFormat="1" ht="23.25"/>
    <row r="417" s="3" customFormat="1" ht="23.25"/>
    <row r="418" s="3" customFormat="1" ht="23.25"/>
    <row r="419" s="3" customFormat="1" ht="23.25"/>
    <row r="420" s="3" customFormat="1" ht="23.25"/>
    <row r="421" s="3" customFormat="1" ht="23.25"/>
    <row r="422" s="3" customFormat="1" ht="23.25"/>
    <row r="423" s="3" customFormat="1" ht="23.25"/>
    <row r="424" s="3" customFormat="1" ht="23.25"/>
    <row r="425" s="3" customFormat="1" ht="23.25"/>
    <row r="426" s="3" customFormat="1" ht="23.25"/>
    <row r="427" s="3" customFormat="1" ht="23.25"/>
    <row r="428" s="3" customFormat="1" ht="23.25"/>
    <row r="429" s="3" customFormat="1" ht="23.25"/>
    <row r="430" s="3" customFormat="1" ht="23.25"/>
    <row r="431" s="3" customFormat="1" ht="23.25"/>
    <row r="432" s="3" customFormat="1" ht="23.25"/>
    <row r="433" s="3" customFormat="1" ht="23.25"/>
    <row r="434" s="3" customFormat="1" ht="23.25"/>
    <row r="435" s="3" customFormat="1" ht="23.25"/>
    <row r="436" s="3" customFormat="1" ht="23.25"/>
    <row r="437" s="3" customFormat="1" ht="23.25"/>
    <row r="438" s="3" customFormat="1" ht="23.25"/>
    <row r="439" s="3" customFormat="1" ht="23.25"/>
    <row r="440" s="3" customFormat="1" ht="23.25"/>
    <row r="441" s="3" customFormat="1" ht="23.25"/>
    <row r="442" s="3" customFormat="1" ht="23.25"/>
    <row r="443" s="3" customFormat="1" ht="23.25"/>
    <row r="444" s="3" customFormat="1" ht="23.25"/>
    <row r="445" s="3" customFormat="1" ht="23.25"/>
    <row r="446" s="3" customFormat="1" ht="23.25"/>
    <row r="447" s="3" customFormat="1" ht="23.25"/>
    <row r="448" s="3" customFormat="1" ht="23.25"/>
    <row r="449" s="3" customFormat="1" ht="23.25"/>
    <row r="450" s="3" customFormat="1" ht="23.25"/>
    <row r="451" s="3" customFormat="1" ht="23.25"/>
    <row r="452" s="3" customFormat="1" ht="23.25"/>
    <row r="453" s="3" customFormat="1" ht="23.25"/>
    <row r="454" s="3" customFormat="1" ht="23.25"/>
    <row r="455" s="3" customFormat="1" ht="23.25"/>
    <row r="456" s="3" customFormat="1" ht="23.25"/>
    <row r="457" s="3" customFormat="1" ht="23.25"/>
    <row r="458" s="3" customFormat="1" ht="23.25"/>
    <row r="459" s="3" customFormat="1" ht="23.25"/>
    <row r="460" s="3" customFormat="1" ht="23.25"/>
    <row r="461" s="3" customFormat="1" ht="23.25"/>
    <row r="462" s="3" customFormat="1" ht="23.25"/>
    <row r="463" s="3" customFormat="1" ht="23.25"/>
    <row r="464" s="3" customFormat="1" ht="23.25"/>
    <row r="465" s="3" customFormat="1" ht="23.25"/>
    <row r="466" s="3" customFormat="1" ht="23.25"/>
    <row r="467" s="3" customFormat="1" ht="23.25"/>
    <row r="468" s="3" customFormat="1" ht="23.25"/>
    <row r="469" s="3" customFormat="1" ht="23.25"/>
    <row r="470" s="3" customFormat="1" ht="23.25"/>
    <row r="471" s="3" customFormat="1" ht="23.25"/>
    <row r="472" s="3" customFormat="1" ht="23.25"/>
    <row r="473" s="3" customFormat="1" ht="23.25"/>
    <row r="474" s="3" customFormat="1" ht="23.25"/>
    <row r="475" s="3" customFormat="1" ht="23.25"/>
    <row r="476" s="3" customFormat="1" ht="23.25"/>
    <row r="477" s="3" customFormat="1" ht="23.25"/>
    <row r="478" s="3" customFormat="1" ht="23.25"/>
    <row r="479" s="3" customFormat="1" ht="23.25"/>
    <row r="480" s="3" customFormat="1" ht="23.25"/>
    <row r="481" s="3" customFormat="1" ht="23.25"/>
    <row r="482" s="3" customFormat="1" ht="23.25"/>
    <row r="483" s="3" customFormat="1" ht="23.25"/>
    <row r="484" s="3" customFormat="1" ht="23.25"/>
    <row r="485" s="3" customFormat="1" ht="23.25"/>
    <row r="486" s="3" customFormat="1" ht="23.25"/>
    <row r="487" s="3" customFormat="1" ht="23.25"/>
    <row r="488" s="3" customFormat="1" ht="23.25"/>
    <row r="489" s="3" customFormat="1" ht="23.25"/>
    <row r="490" s="3" customFormat="1" ht="23.25"/>
    <row r="491" s="3" customFormat="1" ht="23.25"/>
    <row r="492" s="3" customFormat="1" ht="23.25"/>
    <row r="493" s="3" customFormat="1" ht="23.25"/>
    <row r="494" s="3" customFormat="1" ht="23.25"/>
    <row r="495" s="3" customFormat="1" ht="23.25"/>
    <row r="496" s="3" customFormat="1" ht="23.25"/>
    <row r="497" s="3" customFormat="1" ht="23.25"/>
    <row r="498" s="3" customFormat="1" ht="23.25"/>
    <row r="499" s="3" customFormat="1" ht="23.25"/>
    <row r="500" s="3" customFormat="1" ht="23.25"/>
    <row r="501" s="3" customFormat="1" ht="23.25"/>
    <row r="502" s="3" customFormat="1" ht="23.25"/>
    <row r="503" s="3" customFormat="1" ht="23.25"/>
    <row r="504" s="3" customFormat="1" ht="23.25"/>
    <row r="505" s="3" customFormat="1" ht="23.25"/>
    <row r="506" s="3" customFormat="1" ht="23.25"/>
    <row r="507" s="3" customFormat="1" ht="23.25"/>
    <row r="508" s="3" customFormat="1" ht="23.25"/>
    <row r="509" s="3" customFormat="1" ht="23.25"/>
    <row r="510" s="3" customFormat="1" ht="23.25"/>
    <row r="511" s="3" customFormat="1" ht="23.25"/>
    <row r="512" s="3" customFormat="1" ht="23.25"/>
    <row r="513" s="3" customFormat="1" ht="23.25"/>
    <row r="514" s="3" customFormat="1" ht="23.25"/>
    <row r="515" s="3" customFormat="1" ht="23.25"/>
    <row r="516" s="3" customFormat="1" ht="23.25"/>
    <row r="517" s="3" customFormat="1" ht="23.25"/>
    <row r="518" s="3" customFormat="1" ht="23.25"/>
    <row r="519" s="3" customFormat="1" ht="23.25"/>
    <row r="520" s="3" customFormat="1" ht="23.25"/>
    <row r="521" s="3" customFormat="1" ht="23.25"/>
    <row r="522" s="3" customFormat="1" ht="23.25"/>
    <row r="523" s="3" customFormat="1" ht="23.25"/>
    <row r="524" s="3" customFormat="1" ht="23.25"/>
    <row r="525" s="3" customFormat="1" ht="23.25"/>
    <row r="526" s="3" customFormat="1" ht="23.25"/>
    <row r="527" s="3" customFormat="1" ht="23.25"/>
    <row r="528" s="3" customFormat="1" ht="23.25"/>
    <row r="529" s="3" customFormat="1" ht="23.25"/>
    <row r="530" s="3" customFormat="1" ht="23.25"/>
    <row r="531" s="3" customFormat="1" ht="23.25"/>
    <row r="532" s="3" customFormat="1" ht="23.25"/>
    <row r="533" s="3" customFormat="1" ht="23.25"/>
    <row r="534" s="3" customFormat="1" ht="23.25"/>
    <row r="535" s="3" customFormat="1" ht="23.25"/>
    <row r="536" s="3" customFormat="1" ht="23.25"/>
    <row r="537" s="3" customFormat="1" ht="23.25"/>
    <row r="538" s="3" customFormat="1" ht="23.25"/>
    <row r="539" s="3" customFormat="1" ht="23.25"/>
    <row r="540" s="3" customFormat="1" ht="23.25"/>
    <row r="541" s="3" customFormat="1" ht="23.25"/>
    <row r="542" s="3" customFormat="1" ht="23.25"/>
    <row r="543" s="3" customFormat="1" ht="23.25"/>
    <row r="544" s="3" customFormat="1" ht="23.25"/>
    <row r="545" s="3" customFormat="1" ht="23.25"/>
    <row r="546" s="3" customFormat="1" ht="23.25"/>
    <row r="547" s="3" customFormat="1" ht="23.25"/>
    <row r="548" s="3" customFormat="1" ht="23.25"/>
    <row r="549" s="3" customFormat="1" ht="23.25"/>
    <row r="550" s="3" customFormat="1" ht="23.25"/>
    <row r="551" s="3" customFormat="1" ht="23.25"/>
    <row r="552" s="3" customFormat="1" ht="23.25"/>
    <row r="553" s="3" customFormat="1" ht="23.25"/>
    <row r="554" s="3" customFormat="1" ht="23.25"/>
    <row r="555" s="3" customFormat="1" ht="23.25"/>
    <row r="556" s="3" customFormat="1" ht="23.25"/>
    <row r="557" s="3" customFormat="1" ht="23.25"/>
    <row r="558" s="3" customFormat="1" ht="23.25"/>
    <row r="559" s="3" customFormat="1" ht="23.25"/>
    <row r="560" s="3" customFormat="1" ht="23.25"/>
    <row r="561" s="3" customFormat="1" ht="23.25"/>
    <row r="562" s="3" customFormat="1" ht="23.25"/>
    <row r="563" s="3" customFormat="1" ht="23.25"/>
    <row r="564" s="3" customFormat="1" ht="23.25"/>
    <row r="565" s="3" customFormat="1" ht="23.25"/>
    <row r="566" s="3" customFormat="1" ht="23.25"/>
    <row r="567" s="3" customFormat="1" ht="23.25"/>
    <row r="568" s="3" customFormat="1" ht="23.25"/>
    <row r="569" s="3" customFormat="1" ht="23.25"/>
    <row r="570" s="3" customFormat="1" ht="23.25"/>
    <row r="571" s="3" customFormat="1" ht="23.25"/>
    <row r="572" s="3" customFormat="1" ht="23.25"/>
    <row r="573" s="3" customFormat="1" ht="23.25"/>
    <row r="574" s="3" customFormat="1" ht="23.25"/>
    <row r="575" s="3" customFormat="1" ht="23.25"/>
    <row r="576" s="3" customFormat="1" ht="23.25"/>
    <row r="577" s="3" customFormat="1" ht="23.25"/>
    <row r="578" s="3" customFormat="1" ht="23.25"/>
    <row r="579" s="3" customFormat="1" ht="23.25"/>
    <row r="580" s="3" customFormat="1" ht="23.25"/>
    <row r="581" s="3" customFormat="1" ht="23.25"/>
    <row r="582" s="3" customFormat="1" ht="23.25"/>
    <row r="583" s="3" customFormat="1" ht="23.25"/>
    <row r="584" s="3" customFormat="1" ht="23.25"/>
    <row r="585" s="3" customFormat="1" ht="23.25"/>
    <row r="586" s="3" customFormat="1" ht="23.25"/>
    <row r="587" s="3" customFormat="1" ht="23.25"/>
    <row r="588" s="3" customFormat="1" ht="23.25"/>
    <row r="589" s="3" customFormat="1" ht="23.25"/>
    <row r="590" s="3" customFormat="1" ht="23.25"/>
    <row r="591" s="3" customFormat="1" ht="23.25"/>
    <row r="592" s="3" customFormat="1" ht="23.25"/>
    <row r="593" s="3" customFormat="1" ht="23.25"/>
    <row r="594" s="3" customFormat="1" ht="23.25"/>
    <row r="595" s="3" customFormat="1" ht="23.25"/>
    <row r="596" s="3" customFormat="1" ht="23.25"/>
    <row r="597" s="3" customFormat="1" ht="23.25"/>
    <row r="598" s="3" customFormat="1" ht="23.25"/>
    <row r="599" s="3" customFormat="1" ht="23.25"/>
    <row r="600" s="3" customFormat="1" ht="23.25"/>
    <row r="601" s="3" customFormat="1" ht="23.25"/>
    <row r="602" s="3" customFormat="1" ht="23.25"/>
    <row r="603" s="3" customFormat="1" ht="23.25"/>
    <row r="604" s="3" customFormat="1" ht="23.25"/>
    <row r="605" s="3" customFormat="1" ht="23.25"/>
    <row r="606" s="3" customFormat="1" ht="23.25"/>
    <row r="607" s="3" customFormat="1" ht="23.25"/>
    <row r="608" s="3" customFormat="1" ht="23.25"/>
    <row r="609" s="3" customFormat="1" ht="23.25"/>
    <row r="610" s="3" customFormat="1" ht="23.25"/>
    <row r="611" s="3" customFormat="1" ht="23.25"/>
    <row r="612" s="3" customFormat="1" ht="23.25"/>
    <row r="613" s="3" customFormat="1" ht="23.25"/>
    <row r="614" s="3" customFormat="1" ht="23.25"/>
    <row r="615" s="3" customFormat="1" ht="23.25"/>
    <row r="616" s="3" customFormat="1" ht="23.25"/>
    <row r="617" s="3" customFormat="1" ht="23.25"/>
    <row r="618" s="3" customFormat="1" ht="23.25"/>
    <row r="619" s="3" customFormat="1" ht="23.25"/>
    <row r="620" s="3" customFormat="1" ht="23.25"/>
    <row r="621" s="3" customFormat="1" ht="23.25"/>
    <row r="622" s="3" customFormat="1" ht="23.25"/>
    <row r="623" s="3" customFormat="1" ht="23.25"/>
    <row r="624" s="3" customFormat="1" ht="23.25"/>
    <row r="625" s="3" customFormat="1" ht="23.25"/>
    <row r="626" s="3" customFormat="1" ht="23.25"/>
    <row r="627" s="3" customFormat="1" ht="23.25"/>
    <row r="628" s="3" customFormat="1" ht="23.25"/>
    <row r="629" s="3" customFormat="1" ht="23.25"/>
    <row r="630" s="3" customFormat="1" ht="23.25"/>
    <row r="631" s="3" customFormat="1" ht="23.25"/>
    <row r="632" s="3" customFormat="1" ht="23.25"/>
    <row r="633" s="3" customFormat="1" ht="23.25"/>
    <row r="634" s="3" customFormat="1" ht="23.25"/>
    <row r="635" s="3" customFormat="1" ht="23.25"/>
    <row r="636" s="3" customFormat="1" ht="23.25"/>
    <row r="637" s="3" customFormat="1" ht="23.25"/>
    <row r="638" s="3" customFormat="1" ht="23.25"/>
    <row r="639" s="3" customFormat="1" ht="23.25"/>
    <row r="640" s="3" customFormat="1" ht="23.25"/>
    <row r="641" s="3" customFormat="1" ht="23.25"/>
    <row r="642" s="3" customFormat="1" ht="23.25"/>
    <row r="643" s="3" customFormat="1" ht="23.25"/>
    <row r="644" s="3" customFormat="1" ht="23.25"/>
    <row r="645" s="3" customFormat="1" ht="23.25"/>
    <row r="646" s="3" customFormat="1" ht="23.25"/>
    <row r="647" s="3" customFormat="1" ht="23.25"/>
    <row r="648" s="3" customFormat="1" ht="23.25"/>
    <row r="649" s="3" customFormat="1" ht="23.25"/>
    <row r="650" s="3" customFormat="1" ht="23.25"/>
    <row r="651" s="3" customFormat="1" ht="23.25"/>
    <row r="652" s="3" customFormat="1" ht="23.25"/>
    <row r="653" s="3" customFormat="1" ht="23.25"/>
    <row r="654" s="3" customFormat="1" ht="23.25"/>
    <row r="655" s="3" customFormat="1" ht="23.25"/>
    <row r="656" s="3" customFormat="1" ht="23.25"/>
    <row r="657" s="3" customFormat="1" ht="23.25"/>
    <row r="658" s="3" customFormat="1" ht="23.25"/>
    <row r="659" s="3" customFormat="1" ht="23.25"/>
    <row r="660" s="3" customFormat="1" ht="23.25"/>
    <row r="661" s="3" customFormat="1" ht="23.25"/>
    <row r="662" s="3" customFormat="1" ht="23.25"/>
    <row r="663" s="3" customFormat="1" ht="23.25"/>
    <row r="664" s="3" customFormat="1" ht="23.25"/>
    <row r="665" s="3" customFormat="1" ht="23.25"/>
    <row r="666" s="3" customFormat="1" ht="23.25"/>
    <row r="667" s="3" customFormat="1" ht="23.25"/>
    <row r="668" s="3" customFormat="1" ht="23.25"/>
    <row r="669" s="3" customFormat="1" ht="23.25"/>
    <row r="670" s="3" customFormat="1" ht="23.25"/>
    <row r="671" s="3" customFormat="1" ht="23.25"/>
    <row r="672" s="3" customFormat="1" ht="23.25"/>
    <row r="673" s="3" customFormat="1" ht="23.25"/>
    <row r="674" s="3" customFormat="1" ht="23.25"/>
    <row r="675" s="3" customFormat="1" ht="23.25"/>
    <row r="676" s="3" customFormat="1" ht="23.25"/>
    <row r="677" s="3" customFormat="1" ht="23.25"/>
    <row r="678" s="3" customFormat="1" ht="23.25"/>
    <row r="679" s="3" customFormat="1" ht="23.25"/>
    <row r="680" s="3" customFormat="1" ht="23.25"/>
    <row r="681" s="3" customFormat="1" ht="23.25"/>
    <row r="682" s="3" customFormat="1" ht="23.25"/>
    <row r="683" s="3" customFormat="1" ht="23.25"/>
    <row r="684" s="3" customFormat="1" ht="23.25"/>
    <row r="685" spans="1:5" s="3" customFormat="1" ht="23.25">
      <c r="A685" s="19"/>
      <c r="B685" s="19"/>
      <c r="C685" s="19"/>
      <c r="D685" s="19"/>
      <c r="E685" s="19"/>
    </row>
    <row r="686" spans="1:5" s="3" customFormat="1" ht="23.25">
      <c r="A686" s="19"/>
      <c r="B686" s="19"/>
      <c r="C686" s="19"/>
      <c r="D686" s="19"/>
      <c r="E686" s="19"/>
    </row>
    <row r="687" spans="1:5" s="3" customFormat="1" ht="23.25">
      <c r="A687" s="19"/>
      <c r="B687" s="19"/>
      <c r="C687" s="19"/>
      <c r="D687" s="19"/>
      <c r="E687" s="19"/>
    </row>
    <row r="688" spans="1:5" s="3" customFormat="1" ht="23.25">
      <c r="A688" s="19"/>
      <c r="B688" s="19"/>
      <c r="C688" s="19"/>
      <c r="D688" s="19"/>
      <c r="E688" s="19"/>
    </row>
    <row r="689" spans="1:5" s="3" customFormat="1" ht="23.25">
      <c r="A689" s="19"/>
      <c r="B689" s="19"/>
      <c r="C689" s="19"/>
      <c r="D689" s="19"/>
      <c r="E689" s="19"/>
    </row>
    <row r="690" spans="1:5" s="3" customFormat="1" ht="23.25">
      <c r="A690" s="19"/>
      <c r="B690" s="19"/>
      <c r="C690" s="19"/>
      <c r="D690" s="19"/>
      <c r="E690" s="19"/>
    </row>
    <row r="691" spans="1:5" s="3" customFormat="1" ht="23.25">
      <c r="A691" s="19"/>
      <c r="B691" s="19"/>
      <c r="C691" s="19"/>
      <c r="D691" s="19"/>
      <c r="E691" s="19"/>
    </row>
    <row r="692" spans="1:5" s="3" customFormat="1" ht="23.25">
      <c r="A692" s="19"/>
      <c r="B692" s="19"/>
      <c r="C692" s="19"/>
      <c r="D692" s="19"/>
      <c r="E692" s="19"/>
    </row>
    <row r="693" spans="1:5" s="3" customFormat="1" ht="23.25">
      <c r="A693" s="19"/>
      <c r="B693" s="19"/>
      <c r="C693" s="19"/>
      <c r="D693" s="19"/>
      <c r="E693" s="19"/>
    </row>
    <row r="694" spans="1:5" s="3" customFormat="1" ht="23.25">
      <c r="A694" s="19"/>
      <c r="B694" s="19"/>
      <c r="C694" s="19"/>
      <c r="D694" s="19"/>
      <c r="E694" s="19"/>
    </row>
    <row r="695" spans="1:5" s="3" customFormat="1" ht="23.25">
      <c r="A695" s="19"/>
      <c r="B695" s="19"/>
      <c r="C695" s="19"/>
      <c r="D695" s="19"/>
      <c r="E695" s="19"/>
    </row>
    <row r="696" spans="1:5" s="3" customFormat="1" ht="23.25">
      <c r="A696" s="19"/>
      <c r="B696" s="19"/>
      <c r="C696" s="19"/>
      <c r="D696" s="19"/>
      <c r="E696" s="19"/>
    </row>
    <row r="697" spans="1:5" s="3" customFormat="1" ht="23.25">
      <c r="A697" s="19"/>
      <c r="B697" s="19"/>
      <c r="C697" s="19"/>
      <c r="D697" s="19"/>
      <c r="E697" s="19"/>
    </row>
    <row r="698" spans="1:5" s="3" customFormat="1" ht="23.25">
      <c r="A698" s="19"/>
      <c r="B698" s="19"/>
      <c r="C698" s="19"/>
      <c r="D698" s="19"/>
      <c r="E698" s="19"/>
    </row>
    <row r="699" spans="1:5" s="3" customFormat="1" ht="23.25">
      <c r="A699" s="19"/>
      <c r="B699" s="19"/>
      <c r="C699" s="19"/>
      <c r="D699" s="19"/>
      <c r="E699" s="19"/>
    </row>
    <row r="700" spans="1:5" s="3" customFormat="1" ht="23.25">
      <c r="A700" s="19"/>
      <c r="B700" s="19"/>
      <c r="C700" s="19"/>
      <c r="D700" s="19"/>
      <c r="E700" s="19"/>
    </row>
    <row r="701" spans="1:5" s="3" customFormat="1" ht="23.25">
      <c r="A701" s="19"/>
      <c r="B701" s="19"/>
      <c r="C701" s="19"/>
      <c r="D701" s="19"/>
      <c r="E701" s="19"/>
    </row>
    <row r="702" spans="1:5" s="3" customFormat="1" ht="23.25">
      <c r="A702" s="19"/>
      <c r="B702" s="19"/>
      <c r="C702" s="19"/>
      <c r="D702" s="19"/>
      <c r="E702" s="19"/>
    </row>
    <row r="703" spans="1:5" s="3" customFormat="1" ht="23.25">
      <c r="A703" s="19"/>
      <c r="B703" s="19"/>
      <c r="C703" s="19"/>
      <c r="D703" s="19"/>
      <c r="E703" s="19"/>
    </row>
    <row r="704" spans="1:5" s="3" customFormat="1" ht="23.25">
      <c r="A704" s="19"/>
      <c r="B704" s="19"/>
      <c r="C704" s="19"/>
      <c r="D704" s="19"/>
      <c r="E704" s="19"/>
    </row>
    <row r="705" spans="1:5" s="3" customFormat="1" ht="23.25">
      <c r="A705" s="19"/>
      <c r="B705" s="19"/>
      <c r="C705" s="19"/>
      <c r="D705" s="19"/>
      <c r="E705" s="19"/>
    </row>
    <row r="706" spans="1:5" s="3" customFormat="1" ht="23.25">
      <c r="A706" s="19"/>
      <c r="B706" s="19"/>
      <c r="C706" s="19"/>
      <c r="D706" s="19"/>
      <c r="E706" s="19"/>
    </row>
    <row r="707" spans="1:5" s="3" customFormat="1" ht="23.25">
      <c r="A707" s="19"/>
      <c r="B707" s="19"/>
      <c r="C707" s="19"/>
      <c r="D707" s="19"/>
      <c r="E707" s="19"/>
    </row>
    <row r="708" spans="1:5" s="3" customFormat="1" ht="23.25">
      <c r="A708" s="19"/>
      <c r="B708" s="19"/>
      <c r="C708" s="19"/>
      <c r="D708" s="19"/>
      <c r="E708" s="19"/>
    </row>
    <row r="709" spans="1:5" s="3" customFormat="1" ht="23.25">
      <c r="A709" s="19"/>
      <c r="B709" s="19"/>
      <c r="C709" s="19"/>
      <c r="D709" s="19"/>
      <c r="E709" s="19"/>
    </row>
    <row r="710" spans="1:5" s="3" customFormat="1" ht="23.25">
      <c r="A710" s="19"/>
      <c r="B710" s="19"/>
      <c r="C710" s="19"/>
      <c r="D710" s="19"/>
      <c r="E710" s="19"/>
    </row>
    <row r="711" spans="1:5" s="3" customFormat="1" ht="23.25">
      <c r="A711" s="19"/>
      <c r="B711" s="19"/>
      <c r="C711" s="19"/>
      <c r="D711" s="19"/>
      <c r="E711" s="19"/>
    </row>
    <row r="712" spans="1:5" s="3" customFormat="1" ht="23.25">
      <c r="A712" s="19"/>
      <c r="B712" s="19"/>
      <c r="C712" s="19"/>
      <c r="D712" s="19"/>
      <c r="E712" s="19"/>
    </row>
    <row r="713" spans="1:5" s="3" customFormat="1" ht="23.25">
      <c r="A713" s="19"/>
      <c r="B713" s="19"/>
      <c r="C713" s="19"/>
      <c r="D713" s="19"/>
      <c r="E713" s="19"/>
    </row>
    <row r="714" spans="1:5" s="3" customFormat="1" ht="23.25">
      <c r="A714" s="19"/>
      <c r="B714" s="19"/>
      <c r="C714" s="19"/>
      <c r="D714" s="19"/>
      <c r="E714" s="19"/>
    </row>
    <row r="715" spans="1:5" s="3" customFormat="1" ht="23.25">
      <c r="A715" s="19"/>
      <c r="B715" s="19"/>
      <c r="C715" s="19"/>
      <c r="D715" s="19"/>
      <c r="E715" s="19"/>
    </row>
    <row r="716" spans="1:5" s="3" customFormat="1" ht="23.25">
      <c r="A716" s="19"/>
      <c r="B716" s="19"/>
      <c r="C716" s="19"/>
      <c r="D716" s="19"/>
      <c r="E716" s="19"/>
    </row>
    <row r="717" spans="1:5" s="3" customFormat="1" ht="23.25">
      <c r="A717" s="19"/>
      <c r="B717" s="19"/>
      <c r="C717" s="19"/>
      <c r="D717" s="19"/>
      <c r="E717" s="19"/>
    </row>
    <row r="718" spans="1:5" s="3" customFormat="1" ht="23.25">
      <c r="A718" s="19"/>
      <c r="B718" s="19"/>
      <c r="C718" s="19"/>
      <c r="D718" s="19"/>
      <c r="E718" s="19"/>
    </row>
    <row r="719" spans="1:5" s="3" customFormat="1" ht="23.25">
      <c r="A719" s="19"/>
      <c r="B719" s="19"/>
      <c r="C719" s="19"/>
      <c r="D719" s="19"/>
      <c r="E719" s="19"/>
    </row>
    <row r="720" spans="1:5" s="3" customFormat="1" ht="23.25">
      <c r="A720" s="19"/>
      <c r="B720" s="19"/>
      <c r="C720" s="19"/>
      <c r="D720" s="19"/>
      <c r="E720" s="19"/>
    </row>
    <row r="721" spans="1:5" s="3" customFormat="1" ht="23.25">
      <c r="A721" s="19"/>
      <c r="B721" s="19"/>
      <c r="C721" s="19"/>
      <c r="D721" s="19"/>
      <c r="E721" s="19"/>
    </row>
    <row r="722" spans="1:5" s="3" customFormat="1" ht="23.25">
      <c r="A722" s="19"/>
      <c r="B722" s="19"/>
      <c r="C722" s="19"/>
      <c r="D722" s="19"/>
      <c r="E722" s="19"/>
    </row>
    <row r="723" spans="1:5" s="3" customFormat="1" ht="23.25">
      <c r="A723" s="19"/>
      <c r="B723" s="19"/>
      <c r="C723" s="19"/>
      <c r="D723" s="19"/>
      <c r="E723" s="19"/>
    </row>
    <row r="724" spans="1:5" s="3" customFormat="1" ht="23.25">
      <c r="A724" s="19"/>
      <c r="B724" s="19"/>
      <c r="C724" s="19"/>
      <c r="D724" s="19"/>
      <c r="E724" s="19"/>
    </row>
    <row r="725" spans="1:5" s="3" customFormat="1" ht="23.25">
      <c r="A725" s="19"/>
      <c r="B725" s="19"/>
      <c r="C725" s="19"/>
      <c r="D725" s="19"/>
      <c r="E725" s="19"/>
    </row>
    <row r="726" spans="1:5" s="3" customFormat="1" ht="23.25">
      <c r="A726" s="19"/>
      <c r="B726" s="19"/>
      <c r="C726" s="19"/>
      <c r="D726" s="19"/>
      <c r="E726" s="19"/>
    </row>
    <row r="727" spans="1:5" s="3" customFormat="1" ht="23.25">
      <c r="A727" s="19"/>
      <c r="B727" s="19"/>
      <c r="C727" s="19"/>
      <c r="D727" s="19"/>
      <c r="E727" s="19"/>
    </row>
    <row r="728" spans="1:5" s="3" customFormat="1" ht="23.25">
      <c r="A728" s="19"/>
      <c r="B728" s="19"/>
      <c r="C728" s="19"/>
      <c r="D728" s="19"/>
      <c r="E728" s="19"/>
    </row>
    <row r="729" spans="1:5" s="3" customFormat="1" ht="23.25">
      <c r="A729" s="19"/>
      <c r="B729" s="19"/>
      <c r="C729" s="19"/>
      <c r="D729" s="19"/>
      <c r="E729" s="19"/>
    </row>
    <row r="730" spans="1:5" s="3" customFormat="1" ht="23.25">
      <c r="A730" s="19"/>
      <c r="B730" s="19"/>
      <c r="C730" s="19"/>
      <c r="D730" s="19"/>
      <c r="E730" s="19"/>
    </row>
    <row r="731" spans="1:5" s="3" customFormat="1" ht="23.25">
      <c r="A731" s="19"/>
      <c r="B731" s="19"/>
      <c r="C731" s="19"/>
      <c r="D731" s="19"/>
      <c r="E731" s="19"/>
    </row>
    <row r="732" spans="1:5" s="3" customFormat="1" ht="23.25">
      <c r="A732" s="19"/>
      <c r="B732" s="19"/>
      <c r="C732" s="19"/>
      <c r="D732" s="19"/>
      <c r="E732" s="19"/>
    </row>
    <row r="733" spans="1:5" s="3" customFormat="1" ht="23.25">
      <c r="A733" s="19"/>
      <c r="B733" s="19"/>
      <c r="C733" s="19"/>
      <c r="D733" s="19"/>
      <c r="E733" s="19"/>
    </row>
    <row r="734" spans="1:5" s="3" customFormat="1" ht="23.25">
      <c r="A734" s="19"/>
      <c r="B734" s="19"/>
      <c r="C734" s="19"/>
      <c r="D734" s="19"/>
      <c r="E734" s="19"/>
    </row>
    <row r="735" spans="1:5" s="3" customFormat="1" ht="23.25">
      <c r="A735" s="19"/>
      <c r="B735" s="19"/>
      <c r="C735" s="19"/>
      <c r="D735" s="19"/>
      <c r="E735" s="19"/>
    </row>
    <row r="736" spans="1:5" s="3" customFormat="1" ht="23.25">
      <c r="A736" s="19"/>
      <c r="B736" s="19"/>
      <c r="C736" s="19"/>
      <c r="D736" s="19"/>
      <c r="E736" s="19"/>
    </row>
    <row r="737" spans="1:5" s="3" customFormat="1" ht="23.25">
      <c r="A737" s="19"/>
      <c r="B737" s="19"/>
      <c r="C737" s="19"/>
      <c r="D737" s="19"/>
      <c r="E737" s="19"/>
    </row>
    <row r="738" spans="1:5" s="3" customFormat="1" ht="23.25">
      <c r="A738" s="19"/>
      <c r="B738" s="19"/>
      <c r="C738" s="19"/>
      <c r="D738" s="19"/>
      <c r="E738" s="19"/>
    </row>
    <row r="739" spans="1:5" s="3" customFormat="1" ht="23.25">
      <c r="A739" s="19"/>
      <c r="B739" s="19"/>
      <c r="C739" s="19"/>
      <c r="D739" s="19"/>
      <c r="E739" s="19"/>
    </row>
    <row r="740" spans="1:5" s="3" customFormat="1" ht="23.25">
      <c r="A740" s="19"/>
      <c r="B740" s="19"/>
      <c r="C740" s="19"/>
      <c r="D740" s="19"/>
      <c r="E740" s="19"/>
    </row>
    <row r="741" spans="1:5" s="3" customFormat="1" ht="23.25">
      <c r="A741" s="19"/>
      <c r="B741" s="19"/>
      <c r="C741" s="19"/>
      <c r="D741" s="19"/>
      <c r="E741" s="19"/>
    </row>
    <row r="742" spans="1:5" s="3" customFormat="1" ht="23.25">
      <c r="A742" s="19"/>
      <c r="B742" s="19"/>
      <c r="C742" s="19"/>
      <c r="D742" s="19"/>
      <c r="E742" s="19"/>
    </row>
    <row r="743" spans="1:5" s="3" customFormat="1" ht="23.25">
      <c r="A743" s="19"/>
      <c r="B743" s="19"/>
      <c r="C743" s="19"/>
      <c r="D743" s="19"/>
      <c r="E743" s="19"/>
    </row>
    <row r="744" spans="1:5" s="3" customFormat="1" ht="23.25">
      <c r="A744" s="19"/>
      <c r="B744" s="19"/>
      <c r="C744" s="19"/>
      <c r="D744" s="19"/>
      <c r="E744" s="19"/>
    </row>
    <row r="745" spans="1:5" s="3" customFormat="1" ht="23.25">
      <c r="A745" s="19"/>
      <c r="B745" s="19"/>
      <c r="C745" s="19"/>
      <c r="D745" s="19"/>
      <c r="E745" s="19"/>
    </row>
    <row r="746" spans="1:5" s="3" customFormat="1" ht="23.25">
      <c r="A746" s="19"/>
      <c r="B746" s="19"/>
      <c r="C746" s="19"/>
      <c r="D746" s="19"/>
      <c r="E746" s="19"/>
    </row>
    <row r="747" spans="1:5" s="3" customFormat="1" ht="23.25">
      <c r="A747" s="19"/>
      <c r="B747" s="19"/>
      <c r="C747" s="19"/>
      <c r="D747" s="19"/>
      <c r="E747" s="19"/>
    </row>
    <row r="748" spans="1:5" s="3" customFormat="1" ht="23.25">
      <c r="A748" s="19"/>
      <c r="B748" s="19"/>
      <c r="C748" s="19"/>
      <c r="D748" s="19"/>
      <c r="E748" s="19"/>
    </row>
    <row r="749" spans="1:5" s="3" customFormat="1" ht="23.25">
      <c r="A749" s="19"/>
      <c r="B749" s="19"/>
      <c r="C749" s="19"/>
      <c r="D749" s="19"/>
      <c r="E749" s="19"/>
    </row>
    <row r="750" spans="1:5" s="3" customFormat="1" ht="23.25">
      <c r="A750" s="19"/>
      <c r="B750" s="19"/>
      <c r="C750" s="19"/>
      <c r="D750" s="19"/>
      <c r="E750" s="19"/>
    </row>
    <row r="751" spans="1:5" s="3" customFormat="1" ht="23.25">
      <c r="A751" s="19"/>
      <c r="B751" s="19"/>
      <c r="C751" s="19"/>
      <c r="D751" s="19"/>
      <c r="E751" s="19"/>
    </row>
    <row r="752" spans="1:5" s="3" customFormat="1" ht="23.25">
      <c r="A752" s="19"/>
      <c r="B752" s="19"/>
      <c r="C752" s="19"/>
      <c r="D752" s="19"/>
      <c r="E752" s="19"/>
    </row>
    <row r="753" spans="1:5" s="3" customFormat="1" ht="23.25">
      <c r="A753" s="19"/>
      <c r="B753" s="19"/>
      <c r="C753" s="19"/>
      <c r="D753" s="19"/>
      <c r="E753" s="19"/>
    </row>
    <row r="754" spans="1:5" s="3" customFormat="1" ht="23.25">
      <c r="A754" s="19"/>
      <c r="B754" s="19"/>
      <c r="C754" s="19"/>
      <c r="D754" s="19"/>
      <c r="E754" s="19"/>
    </row>
    <row r="755" spans="1:5" s="3" customFormat="1" ht="23.25">
      <c r="A755" s="19"/>
      <c r="B755" s="19"/>
      <c r="C755" s="19"/>
      <c r="D755" s="19"/>
      <c r="E755" s="19"/>
    </row>
    <row r="756" spans="1:5" s="3" customFormat="1" ht="23.25">
      <c r="A756" s="19"/>
      <c r="B756" s="19"/>
      <c r="C756" s="19"/>
      <c r="D756" s="19"/>
      <c r="E756" s="19"/>
    </row>
    <row r="757" spans="1:5" s="3" customFormat="1" ht="23.25">
      <c r="A757" s="19"/>
      <c r="B757" s="19"/>
      <c r="C757" s="19"/>
      <c r="D757" s="19"/>
      <c r="E757" s="19"/>
    </row>
    <row r="758" spans="1:5" s="3" customFormat="1" ht="23.25">
      <c r="A758" s="19"/>
      <c r="B758" s="19"/>
      <c r="C758" s="19"/>
      <c r="D758" s="19"/>
      <c r="E758" s="19"/>
    </row>
    <row r="759" spans="1:5" s="3" customFormat="1" ht="23.25">
      <c r="A759" s="19"/>
      <c r="B759" s="19"/>
      <c r="C759" s="19"/>
      <c r="D759" s="19"/>
      <c r="E759" s="19"/>
    </row>
    <row r="760" spans="1:5" s="3" customFormat="1" ht="23.25">
      <c r="A760" s="19"/>
      <c r="B760" s="19"/>
      <c r="C760" s="19"/>
      <c r="D760" s="19"/>
      <c r="E760" s="19"/>
    </row>
    <row r="761" spans="1:5" s="3" customFormat="1" ht="23.25">
      <c r="A761" s="19"/>
      <c r="B761" s="19"/>
      <c r="C761" s="19"/>
      <c r="D761" s="19"/>
      <c r="E761" s="19"/>
    </row>
    <row r="762" spans="1:5" s="3" customFormat="1" ht="23.25">
      <c r="A762" s="19"/>
      <c r="B762" s="19"/>
      <c r="C762" s="19"/>
      <c r="D762" s="19"/>
      <c r="E762" s="19"/>
    </row>
    <row r="763" spans="1:5" s="3" customFormat="1" ht="23.25">
      <c r="A763" s="19"/>
      <c r="B763" s="19"/>
      <c r="C763" s="19"/>
      <c r="D763" s="19"/>
      <c r="E763" s="19"/>
    </row>
    <row r="764" spans="1:5" s="3" customFormat="1" ht="23.25">
      <c r="A764" s="19"/>
      <c r="B764" s="19"/>
      <c r="C764" s="19"/>
      <c r="D764" s="19"/>
      <c r="E764" s="19"/>
    </row>
    <row r="765" spans="1:5" s="3" customFormat="1" ht="23.25">
      <c r="A765" s="19"/>
      <c r="B765" s="19"/>
      <c r="C765" s="19"/>
      <c r="D765" s="19"/>
      <c r="E765" s="19"/>
    </row>
    <row r="766" spans="1:5" s="3" customFormat="1" ht="23.25">
      <c r="A766" s="19"/>
      <c r="B766" s="19"/>
      <c r="C766" s="19"/>
      <c r="D766" s="19"/>
      <c r="E766" s="19"/>
    </row>
    <row r="767" spans="1:5" s="3" customFormat="1" ht="23.25">
      <c r="A767" s="19"/>
      <c r="B767" s="19"/>
      <c r="C767" s="19"/>
      <c r="D767" s="19"/>
      <c r="E767" s="19"/>
    </row>
    <row r="768" spans="1:5" s="3" customFormat="1" ht="23.25">
      <c r="A768" s="19"/>
      <c r="B768" s="19"/>
      <c r="C768" s="19"/>
      <c r="D768" s="19"/>
      <c r="E768" s="19"/>
    </row>
    <row r="769" spans="1:5" s="3" customFormat="1" ht="23.25">
      <c r="A769" s="19"/>
      <c r="B769" s="19"/>
      <c r="C769" s="19"/>
      <c r="D769" s="19"/>
      <c r="E769" s="19"/>
    </row>
    <row r="770" spans="1:5" s="3" customFormat="1" ht="23.25">
      <c r="A770" s="19"/>
      <c r="B770" s="19"/>
      <c r="C770" s="19"/>
      <c r="D770" s="19"/>
      <c r="E770" s="19"/>
    </row>
    <row r="771" spans="1:5" s="3" customFormat="1" ht="23.25">
      <c r="A771" s="19"/>
      <c r="B771" s="19"/>
      <c r="C771" s="19"/>
      <c r="D771" s="19"/>
      <c r="E771" s="19"/>
    </row>
    <row r="772" spans="1:5" s="3" customFormat="1" ht="23.25">
      <c r="A772" s="19"/>
      <c r="B772" s="19"/>
      <c r="C772" s="19"/>
      <c r="D772" s="19"/>
      <c r="E772" s="19"/>
    </row>
    <row r="773" spans="1:5" s="3" customFormat="1" ht="23.25">
      <c r="A773" s="19"/>
      <c r="B773" s="19"/>
      <c r="C773" s="19"/>
      <c r="D773" s="19"/>
      <c r="E773" s="19"/>
    </row>
    <row r="774" spans="1:5" s="3" customFormat="1" ht="23.25">
      <c r="A774" s="19"/>
      <c r="B774" s="19"/>
      <c r="C774" s="19"/>
      <c r="D774" s="19"/>
      <c r="E774" s="19"/>
    </row>
    <row r="775" spans="1:5" s="3" customFormat="1" ht="23.25">
      <c r="A775" s="19"/>
      <c r="B775" s="19"/>
      <c r="C775" s="19"/>
      <c r="D775" s="19"/>
      <c r="E775" s="19"/>
    </row>
    <row r="776" spans="1:5" s="3" customFormat="1" ht="23.25">
      <c r="A776" s="19"/>
      <c r="B776" s="19"/>
      <c r="C776" s="19"/>
      <c r="D776" s="19"/>
      <c r="E776" s="19"/>
    </row>
    <row r="777" spans="1:5" s="3" customFormat="1" ht="23.25">
      <c r="A777" s="19"/>
      <c r="B777" s="19"/>
      <c r="C777" s="19"/>
      <c r="D777" s="19"/>
      <c r="E777" s="19"/>
    </row>
    <row r="778" spans="1:5" s="3" customFormat="1" ht="23.25">
      <c r="A778" s="19"/>
      <c r="B778" s="19"/>
      <c r="C778" s="19"/>
      <c r="D778" s="19"/>
      <c r="E778" s="19"/>
    </row>
    <row r="779" spans="1:5" s="3" customFormat="1" ht="23.25">
      <c r="A779" s="19"/>
      <c r="B779" s="19"/>
      <c r="C779" s="19"/>
      <c r="D779" s="19"/>
      <c r="E779" s="19"/>
    </row>
    <row r="780" spans="1:5" s="3" customFormat="1" ht="23.25">
      <c r="A780" s="19"/>
      <c r="B780" s="19"/>
      <c r="C780" s="19"/>
      <c r="D780" s="19"/>
      <c r="E780" s="19"/>
    </row>
    <row r="781" spans="1:5" s="3" customFormat="1" ht="23.25">
      <c r="A781" s="19"/>
      <c r="B781" s="19"/>
      <c r="C781" s="19"/>
      <c r="D781" s="19"/>
      <c r="E781" s="19"/>
    </row>
    <row r="782" spans="1:5" s="3" customFormat="1" ht="23.25">
      <c r="A782" s="19"/>
      <c r="B782" s="19"/>
      <c r="C782" s="19"/>
      <c r="D782" s="19"/>
      <c r="E782" s="19"/>
    </row>
    <row r="783" spans="1:5" s="3" customFormat="1" ht="23.25">
      <c r="A783" s="19"/>
      <c r="B783" s="19"/>
      <c r="C783" s="19"/>
      <c r="D783" s="19"/>
      <c r="E783" s="19"/>
    </row>
    <row r="784" spans="1:5" s="3" customFormat="1" ht="23.25">
      <c r="A784" s="19"/>
      <c r="B784" s="19"/>
      <c r="C784" s="19"/>
      <c r="D784" s="19"/>
      <c r="E784" s="19"/>
    </row>
    <row r="785" spans="1:5" s="3" customFormat="1" ht="23.25">
      <c r="A785" s="19"/>
      <c r="B785" s="19"/>
      <c r="C785" s="19"/>
      <c r="D785" s="19"/>
      <c r="E785" s="19"/>
    </row>
    <row r="786" spans="1:5" s="3" customFormat="1" ht="23.25">
      <c r="A786" s="19"/>
      <c r="B786" s="19"/>
      <c r="C786" s="19"/>
      <c r="D786" s="19"/>
      <c r="E786" s="19"/>
    </row>
    <row r="787" spans="1:5" s="3" customFormat="1" ht="23.25">
      <c r="A787" s="19"/>
      <c r="B787" s="19"/>
      <c r="C787" s="19"/>
      <c r="D787" s="19"/>
      <c r="E787" s="19"/>
    </row>
    <row r="788" spans="1:5" s="3" customFormat="1" ht="23.25">
      <c r="A788" s="19"/>
      <c r="B788" s="19"/>
      <c r="C788" s="19"/>
      <c r="D788" s="19"/>
      <c r="E788" s="19"/>
    </row>
    <row r="789" spans="1:5" s="3" customFormat="1" ht="23.25">
      <c r="A789" s="19"/>
      <c r="B789" s="19"/>
      <c r="C789" s="19"/>
      <c r="D789" s="19"/>
      <c r="E789" s="19"/>
    </row>
    <row r="790" spans="1:5" s="3" customFormat="1" ht="23.25">
      <c r="A790" s="19"/>
      <c r="B790" s="19"/>
      <c r="C790" s="19"/>
      <c r="D790" s="19"/>
      <c r="E790" s="19"/>
    </row>
    <row r="791" spans="1:5" s="3" customFormat="1" ht="23.25">
      <c r="A791" s="19"/>
      <c r="B791" s="19"/>
      <c r="C791" s="19"/>
      <c r="D791" s="19"/>
      <c r="E791" s="19"/>
    </row>
    <row r="792" spans="1:5" s="3" customFormat="1" ht="23.25">
      <c r="A792" s="19"/>
      <c r="B792" s="19"/>
      <c r="C792" s="19"/>
      <c r="D792" s="19"/>
      <c r="E792" s="19"/>
    </row>
    <row r="793" spans="1:5" s="3" customFormat="1" ht="23.25">
      <c r="A793" s="19"/>
      <c r="B793" s="19"/>
      <c r="C793" s="19"/>
      <c r="D793" s="19"/>
      <c r="E793" s="19"/>
    </row>
    <row r="794" spans="1:5" s="3" customFormat="1" ht="23.25">
      <c r="A794" s="19"/>
      <c r="B794" s="19"/>
      <c r="C794" s="19"/>
      <c r="D794" s="19"/>
      <c r="E794" s="19"/>
    </row>
    <row r="795" spans="1:5" s="3" customFormat="1" ht="23.25">
      <c r="A795" s="19"/>
      <c r="B795" s="19"/>
      <c r="C795" s="19"/>
      <c r="D795" s="19"/>
      <c r="E795" s="19"/>
    </row>
    <row r="796" spans="1:5" s="3" customFormat="1" ht="23.25">
      <c r="A796" s="19"/>
      <c r="B796" s="19"/>
      <c r="C796" s="19"/>
      <c r="D796" s="19"/>
      <c r="E796" s="19"/>
    </row>
    <row r="797" spans="1:5" s="3" customFormat="1" ht="23.25">
      <c r="A797" s="19"/>
      <c r="B797" s="19"/>
      <c r="C797" s="19"/>
      <c r="D797" s="19"/>
      <c r="E797" s="19"/>
    </row>
    <row r="798" spans="1:5" s="3" customFormat="1" ht="23.25">
      <c r="A798" s="19"/>
      <c r="B798" s="19"/>
      <c r="C798" s="19"/>
      <c r="D798" s="19"/>
      <c r="E798" s="19"/>
    </row>
    <row r="799" spans="1:5" s="3" customFormat="1" ht="23.25">
      <c r="A799" s="19"/>
      <c r="B799" s="19"/>
      <c r="C799" s="19"/>
      <c r="D799" s="19"/>
      <c r="E799" s="19"/>
    </row>
    <row r="800" spans="1:5" s="3" customFormat="1" ht="23.25">
      <c r="A800" s="19"/>
      <c r="B800" s="19"/>
      <c r="C800" s="19"/>
      <c r="D800" s="19"/>
      <c r="E800" s="19"/>
    </row>
    <row r="801" spans="1:5" s="3" customFormat="1" ht="23.25">
      <c r="A801" s="19"/>
      <c r="B801" s="19"/>
      <c r="C801" s="19"/>
      <c r="D801" s="19"/>
      <c r="E801" s="19"/>
    </row>
    <row r="802" spans="1:5" s="3" customFormat="1" ht="23.25">
      <c r="A802" s="19"/>
      <c r="B802" s="19"/>
      <c r="C802" s="19"/>
      <c r="D802" s="19"/>
      <c r="E802" s="19"/>
    </row>
    <row r="803" spans="1:5" s="3" customFormat="1" ht="23.25">
      <c r="A803" s="19"/>
      <c r="B803" s="19"/>
      <c r="C803" s="19"/>
      <c r="D803" s="19"/>
      <c r="E803" s="19"/>
    </row>
    <row r="804" spans="1:5" s="3" customFormat="1" ht="23.25">
      <c r="A804" s="19"/>
      <c r="B804" s="19"/>
      <c r="C804" s="19"/>
      <c r="D804" s="19"/>
      <c r="E804" s="19"/>
    </row>
    <row r="805" spans="1:5" s="3" customFormat="1" ht="23.25">
      <c r="A805" s="19"/>
      <c r="B805" s="19"/>
      <c r="C805" s="19"/>
      <c r="D805" s="19"/>
      <c r="E805" s="19"/>
    </row>
    <row r="806" spans="1:5" s="3" customFormat="1" ht="23.25">
      <c r="A806" s="19"/>
      <c r="B806" s="19"/>
      <c r="C806" s="19"/>
      <c r="D806" s="19"/>
      <c r="E806" s="19"/>
    </row>
    <row r="807" spans="1:5" s="3" customFormat="1" ht="23.25">
      <c r="A807" s="19"/>
      <c r="B807" s="19"/>
      <c r="C807" s="19"/>
      <c r="D807" s="19"/>
      <c r="E807" s="19"/>
    </row>
    <row r="808" spans="1:5" s="3" customFormat="1" ht="23.25">
      <c r="A808" s="19"/>
      <c r="B808" s="19"/>
      <c r="C808" s="19"/>
      <c r="D808" s="19"/>
      <c r="E808" s="19"/>
    </row>
    <row r="809" spans="1:5" s="3" customFormat="1" ht="23.25">
      <c r="A809" s="19"/>
      <c r="B809" s="19"/>
      <c r="C809" s="19"/>
      <c r="D809" s="19"/>
      <c r="E809" s="19"/>
    </row>
    <row r="810" spans="1:5" s="3" customFormat="1" ht="23.25">
      <c r="A810" s="19"/>
      <c r="B810" s="19"/>
      <c r="C810" s="19"/>
      <c r="D810" s="19"/>
      <c r="E810" s="19"/>
    </row>
    <row r="811" spans="1:5" s="3" customFormat="1" ht="23.25">
      <c r="A811" s="19"/>
      <c r="B811" s="19"/>
      <c r="C811" s="19"/>
      <c r="D811" s="19"/>
      <c r="E811" s="19"/>
    </row>
    <row r="812" spans="1:5" s="3" customFormat="1" ht="23.25">
      <c r="A812" s="19"/>
      <c r="B812" s="19"/>
      <c r="C812" s="19"/>
      <c r="D812" s="19"/>
      <c r="E812" s="19"/>
    </row>
    <row r="813" spans="1:5" s="3" customFormat="1" ht="23.25">
      <c r="A813" s="19"/>
      <c r="B813" s="19"/>
      <c r="C813" s="19"/>
      <c r="D813" s="19"/>
      <c r="E813" s="19"/>
    </row>
    <row r="814" spans="1:5" s="3" customFormat="1" ht="23.25">
      <c r="A814" s="19"/>
      <c r="B814" s="19"/>
      <c r="C814" s="19"/>
      <c r="D814" s="19"/>
      <c r="E814" s="19"/>
    </row>
    <row r="815" spans="1:5" s="3" customFormat="1" ht="23.25">
      <c r="A815" s="19"/>
      <c r="B815" s="19"/>
      <c r="C815" s="19"/>
      <c r="D815" s="19"/>
      <c r="E815" s="19"/>
    </row>
    <row r="816" spans="1:5" s="3" customFormat="1" ht="23.25">
      <c r="A816" s="19"/>
      <c r="B816" s="19"/>
      <c r="C816" s="19"/>
      <c r="D816" s="19"/>
      <c r="E816" s="19"/>
    </row>
    <row r="817" spans="1:5" s="3" customFormat="1" ht="23.25">
      <c r="A817" s="19"/>
      <c r="B817" s="19"/>
      <c r="C817" s="19"/>
      <c r="D817" s="19"/>
      <c r="E817" s="19"/>
    </row>
    <row r="818" spans="1:5" s="3" customFormat="1" ht="23.25">
      <c r="A818" s="19"/>
      <c r="B818" s="19"/>
      <c r="C818" s="19"/>
      <c r="D818" s="19"/>
      <c r="E818" s="19"/>
    </row>
    <row r="819" spans="1:5" s="3" customFormat="1" ht="23.25">
      <c r="A819" s="19"/>
      <c r="B819" s="19"/>
      <c r="C819" s="19"/>
      <c r="D819" s="19"/>
      <c r="E819" s="19"/>
    </row>
    <row r="820" spans="1:5" s="3" customFormat="1" ht="23.25">
      <c r="A820" s="19"/>
      <c r="B820" s="19"/>
      <c r="C820" s="19"/>
      <c r="D820" s="19"/>
      <c r="E820" s="19"/>
    </row>
    <row r="821" spans="1:5" s="3" customFormat="1" ht="23.25">
      <c r="A821" s="19"/>
      <c r="B821" s="19"/>
      <c r="C821" s="19"/>
      <c r="D821" s="19"/>
      <c r="E821" s="19"/>
    </row>
    <row r="822" spans="1:5" s="3" customFormat="1" ht="23.25">
      <c r="A822" s="19"/>
      <c r="B822" s="19"/>
      <c r="C822" s="19"/>
      <c r="D822" s="19"/>
      <c r="E822" s="19"/>
    </row>
    <row r="823" spans="1:5" s="3" customFormat="1" ht="23.25">
      <c r="A823" s="19"/>
      <c r="B823" s="19"/>
      <c r="C823" s="19"/>
      <c r="D823" s="19"/>
      <c r="E823" s="19"/>
    </row>
    <row r="824" spans="1:5" s="3" customFormat="1" ht="23.25">
      <c r="A824" s="19"/>
      <c r="B824" s="19"/>
      <c r="C824" s="19"/>
      <c r="D824" s="19"/>
      <c r="E824" s="19"/>
    </row>
    <row r="825" spans="1:5" s="3" customFormat="1" ht="23.25">
      <c r="A825" s="19"/>
      <c r="B825" s="19"/>
      <c r="C825" s="19"/>
      <c r="D825" s="19"/>
      <c r="E825" s="19"/>
    </row>
    <row r="826" spans="1:5" s="3" customFormat="1" ht="23.25">
      <c r="A826" s="19"/>
      <c r="B826" s="19"/>
      <c r="C826" s="19"/>
      <c r="D826" s="19"/>
      <c r="E826" s="19"/>
    </row>
    <row r="827" spans="1:5" s="3" customFormat="1" ht="23.25">
      <c r="A827" s="19"/>
      <c r="B827" s="19"/>
      <c r="C827" s="19"/>
      <c r="D827" s="19"/>
      <c r="E827" s="19"/>
    </row>
    <row r="828" spans="1:5" s="3" customFormat="1" ht="23.25">
      <c r="A828" s="19"/>
      <c r="B828" s="19"/>
      <c r="C828" s="19"/>
      <c r="D828" s="19"/>
      <c r="E828" s="19"/>
    </row>
    <row r="829" spans="1:5" s="3" customFormat="1" ht="23.25">
      <c r="A829" s="19"/>
      <c r="B829" s="19"/>
      <c r="C829" s="19"/>
      <c r="D829" s="19"/>
      <c r="E829" s="19"/>
    </row>
    <row r="830" spans="1:5" s="3" customFormat="1" ht="23.25">
      <c r="A830" s="19"/>
      <c r="B830" s="19"/>
      <c r="C830" s="19"/>
      <c r="D830" s="19"/>
      <c r="E830" s="19"/>
    </row>
    <row r="831" spans="1:5" s="3" customFormat="1" ht="23.25">
      <c r="A831" s="19"/>
      <c r="B831" s="19"/>
      <c r="C831" s="19"/>
      <c r="D831" s="19"/>
      <c r="E831" s="19"/>
    </row>
    <row r="832" spans="1:5" s="3" customFormat="1" ht="23.25">
      <c r="A832" s="19"/>
      <c r="B832" s="19"/>
      <c r="C832" s="19"/>
      <c r="D832" s="19"/>
      <c r="E832" s="19"/>
    </row>
    <row r="833" spans="1:5" s="3" customFormat="1" ht="23.25">
      <c r="A833" s="19"/>
      <c r="B833" s="19"/>
      <c r="C833" s="19"/>
      <c r="D833" s="19"/>
      <c r="E833" s="19"/>
    </row>
    <row r="834" spans="1:5" s="3" customFormat="1" ht="23.25">
      <c r="A834" s="19"/>
      <c r="B834" s="19"/>
      <c r="C834" s="19"/>
      <c r="D834" s="19"/>
      <c r="E834" s="19"/>
    </row>
    <row r="835" spans="1:5" s="3" customFormat="1" ht="23.25">
      <c r="A835" s="19"/>
      <c r="B835" s="19"/>
      <c r="C835" s="19"/>
      <c r="D835" s="19"/>
      <c r="E835" s="19"/>
    </row>
    <row r="836" spans="1:5" s="3" customFormat="1" ht="23.25">
      <c r="A836" s="19"/>
      <c r="B836" s="19"/>
      <c r="C836" s="19"/>
      <c r="D836" s="19"/>
      <c r="E836" s="19"/>
    </row>
    <row r="837" spans="1:5" s="3" customFormat="1" ht="23.25">
      <c r="A837" s="19"/>
      <c r="B837" s="19"/>
      <c r="C837" s="19"/>
      <c r="D837" s="19"/>
      <c r="E837" s="19"/>
    </row>
    <row r="838" spans="1:5" s="3" customFormat="1" ht="23.25">
      <c r="A838" s="19"/>
      <c r="B838" s="19"/>
      <c r="C838" s="19"/>
      <c r="D838" s="19"/>
      <c r="E838" s="19"/>
    </row>
    <row r="839" spans="1:5" s="3" customFormat="1" ht="23.25">
      <c r="A839" s="19"/>
      <c r="B839" s="19"/>
      <c r="C839" s="19"/>
      <c r="D839" s="19"/>
      <c r="E839" s="19"/>
    </row>
    <row r="840" spans="1:5" s="3" customFormat="1" ht="23.25">
      <c r="A840" s="19"/>
      <c r="B840" s="19"/>
      <c r="C840" s="19"/>
      <c r="D840" s="19"/>
      <c r="E840" s="19"/>
    </row>
    <row r="841" spans="1:5" s="3" customFormat="1" ht="23.25">
      <c r="A841" s="19"/>
      <c r="B841" s="19"/>
      <c r="C841" s="19"/>
      <c r="D841" s="19"/>
      <c r="E841" s="19"/>
    </row>
    <row r="842" spans="1:5" s="3" customFormat="1" ht="23.25">
      <c r="A842" s="19"/>
      <c r="B842" s="19"/>
      <c r="C842" s="19"/>
      <c r="D842" s="19"/>
      <c r="E842" s="19"/>
    </row>
    <row r="843" spans="1:5" s="3" customFormat="1" ht="23.25">
      <c r="A843" s="19"/>
      <c r="B843" s="19"/>
      <c r="C843" s="19"/>
      <c r="D843" s="19"/>
      <c r="E843" s="19"/>
    </row>
    <row r="844" spans="1:5" s="3" customFormat="1" ht="23.25">
      <c r="A844" s="19"/>
      <c r="B844" s="19"/>
      <c r="C844" s="19"/>
      <c r="D844" s="19"/>
      <c r="E844" s="19"/>
    </row>
    <row r="845" spans="1:5" s="3" customFormat="1" ht="23.25">
      <c r="A845" s="19"/>
      <c r="B845" s="19"/>
      <c r="C845" s="19"/>
      <c r="D845" s="19"/>
      <c r="E845" s="19"/>
    </row>
    <row r="846" spans="1:5" s="3" customFormat="1" ht="23.25">
      <c r="A846" s="19"/>
      <c r="B846" s="19"/>
      <c r="C846" s="19"/>
      <c r="D846" s="19"/>
      <c r="E846" s="19"/>
    </row>
    <row r="847" spans="1:5" s="3" customFormat="1" ht="23.25">
      <c r="A847" s="19"/>
      <c r="B847" s="19"/>
      <c r="C847" s="19"/>
      <c r="D847" s="19"/>
      <c r="E847" s="19"/>
    </row>
    <row r="848" spans="1:5" s="3" customFormat="1" ht="23.25">
      <c r="A848" s="19"/>
      <c r="B848" s="19"/>
      <c r="C848" s="19"/>
      <c r="D848" s="19"/>
      <c r="E848" s="19"/>
    </row>
    <row r="849" spans="1:5" s="3" customFormat="1" ht="23.25">
      <c r="A849" s="19"/>
      <c r="B849" s="19"/>
      <c r="C849" s="19"/>
      <c r="D849" s="19"/>
      <c r="E849" s="19"/>
    </row>
    <row r="850" spans="1:5" s="3" customFormat="1" ht="23.25">
      <c r="A850" s="19"/>
      <c r="B850" s="19"/>
      <c r="C850" s="19"/>
      <c r="D850" s="19"/>
      <c r="E850" s="19"/>
    </row>
    <row r="851" spans="1:5" s="3" customFormat="1" ht="23.25">
      <c r="A851" s="19"/>
      <c r="B851" s="19"/>
      <c r="C851" s="19"/>
      <c r="D851" s="19"/>
      <c r="E851" s="19"/>
    </row>
    <row r="852" spans="1:5" s="3" customFormat="1" ht="23.25">
      <c r="A852" s="19"/>
      <c r="B852" s="19"/>
      <c r="C852" s="19"/>
      <c r="D852" s="19"/>
      <c r="E852" s="19"/>
    </row>
    <row r="853" spans="1:5" s="3" customFormat="1" ht="23.25">
      <c r="A853" s="19"/>
      <c r="B853" s="19"/>
      <c r="C853" s="19"/>
      <c r="D853" s="19"/>
      <c r="E853" s="19"/>
    </row>
    <row r="854" spans="1:5" s="3" customFormat="1" ht="23.25">
      <c r="A854" s="19"/>
      <c r="B854" s="19"/>
      <c r="C854" s="19"/>
      <c r="D854" s="19"/>
      <c r="E854" s="19"/>
    </row>
    <row r="855" spans="1:5" s="3" customFormat="1" ht="23.25">
      <c r="A855" s="19"/>
      <c r="B855" s="19"/>
      <c r="C855" s="19"/>
      <c r="D855" s="19"/>
      <c r="E855" s="19"/>
    </row>
    <row r="856" spans="1:5" s="3" customFormat="1" ht="23.25">
      <c r="A856" s="19"/>
      <c r="B856" s="19"/>
      <c r="C856" s="19"/>
      <c r="D856" s="19"/>
      <c r="E856" s="19"/>
    </row>
    <row r="857" spans="1:5" s="3" customFormat="1" ht="23.25">
      <c r="A857" s="19"/>
      <c r="B857" s="19"/>
      <c r="C857" s="19"/>
      <c r="D857" s="19"/>
      <c r="E857" s="19"/>
    </row>
    <row r="858" spans="1:5" s="3" customFormat="1" ht="23.25">
      <c r="A858" s="19"/>
      <c r="B858" s="19"/>
      <c r="C858" s="19"/>
      <c r="D858" s="19"/>
      <c r="E858" s="19"/>
    </row>
    <row r="859" spans="1:5" s="3" customFormat="1" ht="23.25">
      <c r="A859" s="19"/>
      <c r="B859" s="19"/>
      <c r="C859" s="19"/>
      <c r="D859" s="19"/>
      <c r="E859" s="19"/>
    </row>
    <row r="860" spans="1:5" s="3" customFormat="1" ht="23.25">
      <c r="A860" s="19"/>
      <c r="B860" s="19"/>
      <c r="C860" s="19"/>
      <c r="D860" s="19"/>
      <c r="E860" s="19"/>
    </row>
    <row r="861" spans="1:5" s="3" customFormat="1" ht="23.25">
      <c r="A861" s="19"/>
      <c r="B861" s="19"/>
      <c r="C861" s="19"/>
      <c r="D861" s="19"/>
      <c r="E861" s="19"/>
    </row>
    <row r="862" spans="1:5" s="3" customFormat="1" ht="23.25">
      <c r="A862" s="19"/>
      <c r="B862" s="19"/>
      <c r="C862" s="19"/>
      <c r="D862" s="19"/>
      <c r="E862" s="19"/>
    </row>
    <row r="863" spans="1:5" s="3" customFormat="1" ht="23.25">
      <c r="A863" s="19"/>
      <c r="B863" s="19"/>
      <c r="C863" s="19"/>
      <c r="D863" s="19"/>
      <c r="E863" s="19"/>
    </row>
    <row r="864" spans="1:5" s="3" customFormat="1" ht="23.25">
      <c r="A864" s="19"/>
      <c r="B864" s="19"/>
      <c r="C864" s="19"/>
      <c r="D864" s="19"/>
      <c r="E864" s="19"/>
    </row>
    <row r="865" spans="1:5" s="3" customFormat="1" ht="23.25">
      <c r="A865" s="19"/>
      <c r="B865" s="19"/>
      <c r="C865" s="19"/>
      <c r="D865" s="19"/>
      <c r="E865" s="19"/>
    </row>
    <row r="866" spans="1:5" s="3" customFormat="1" ht="23.25">
      <c r="A866" s="19"/>
      <c r="B866" s="19"/>
      <c r="C866" s="19"/>
      <c r="D866" s="19"/>
      <c r="E866" s="19"/>
    </row>
    <row r="867" spans="1:5" s="3" customFormat="1" ht="23.25">
      <c r="A867" s="19"/>
      <c r="B867" s="19"/>
      <c r="C867" s="19"/>
      <c r="D867" s="19"/>
      <c r="E867" s="19"/>
    </row>
    <row r="868" spans="1:5" s="3" customFormat="1" ht="23.25">
      <c r="A868" s="19"/>
      <c r="B868" s="19"/>
      <c r="C868" s="19"/>
      <c r="D868" s="19"/>
      <c r="E868" s="19"/>
    </row>
    <row r="869" spans="1:5" s="3" customFormat="1" ht="23.25">
      <c r="A869" s="19"/>
      <c r="B869" s="19"/>
      <c r="C869" s="19"/>
      <c r="D869" s="19"/>
      <c r="E869" s="19"/>
    </row>
    <row r="870" spans="1:5" s="3" customFormat="1" ht="23.25">
      <c r="A870" s="19"/>
      <c r="B870" s="19"/>
      <c r="C870" s="19"/>
      <c r="D870" s="19"/>
      <c r="E870" s="19"/>
    </row>
    <row r="871" spans="1:5" s="3" customFormat="1" ht="23.25">
      <c r="A871" s="19"/>
      <c r="B871" s="19"/>
      <c r="C871" s="19"/>
      <c r="D871" s="19"/>
      <c r="E871" s="19"/>
    </row>
    <row r="872" spans="1:5" s="3" customFormat="1" ht="23.25">
      <c r="A872" s="19"/>
      <c r="B872" s="19"/>
      <c r="C872" s="19"/>
      <c r="D872" s="19"/>
      <c r="E872" s="19"/>
    </row>
    <row r="873" spans="1:5" s="3" customFormat="1" ht="23.25">
      <c r="A873" s="19"/>
      <c r="B873" s="19"/>
      <c r="C873" s="19"/>
      <c r="D873" s="19"/>
      <c r="E873" s="19"/>
    </row>
    <row r="874" spans="1:5" s="3" customFormat="1" ht="23.25">
      <c r="A874" s="19"/>
      <c r="B874" s="19"/>
      <c r="C874" s="19"/>
      <c r="D874" s="19"/>
      <c r="E874" s="19"/>
    </row>
    <row r="875" spans="1:5" s="3" customFormat="1" ht="23.25">
      <c r="A875" s="19"/>
      <c r="B875" s="19"/>
      <c r="C875" s="19"/>
      <c r="D875" s="19"/>
      <c r="E875" s="19"/>
    </row>
    <row r="876" spans="1:5" s="3" customFormat="1" ht="23.25">
      <c r="A876" s="19"/>
      <c r="B876" s="19"/>
      <c r="C876" s="19"/>
      <c r="D876" s="19"/>
      <c r="E876" s="19"/>
    </row>
    <row r="877" spans="1:5" s="3" customFormat="1" ht="23.25">
      <c r="A877" s="19"/>
      <c r="B877" s="19"/>
      <c r="C877" s="19"/>
      <c r="D877" s="19"/>
      <c r="E877" s="19"/>
    </row>
    <row r="878" spans="1:5" s="3" customFormat="1" ht="23.25">
      <c r="A878" s="19"/>
      <c r="B878" s="19"/>
      <c r="C878" s="19"/>
      <c r="D878" s="19"/>
      <c r="E878" s="19"/>
    </row>
    <row r="879" spans="1:5" s="3" customFormat="1" ht="23.25">
      <c r="A879" s="19"/>
      <c r="B879" s="19"/>
      <c r="C879" s="19"/>
      <c r="D879" s="19"/>
      <c r="E879" s="19"/>
    </row>
    <row r="880" spans="1:5" s="3" customFormat="1" ht="23.25">
      <c r="A880" s="19"/>
      <c r="B880" s="19"/>
      <c r="C880" s="19"/>
      <c r="D880" s="19"/>
      <c r="E880" s="19"/>
    </row>
    <row r="881" spans="1:5" s="3" customFormat="1" ht="23.25">
      <c r="A881" s="19"/>
      <c r="B881" s="19"/>
      <c r="C881" s="19"/>
      <c r="D881" s="19"/>
      <c r="E881" s="19"/>
    </row>
    <row r="882" spans="1:5" s="3" customFormat="1" ht="23.25">
      <c r="A882" s="19"/>
      <c r="B882" s="19"/>
      <c r="C882" s="19"/>
      <c r="D882" s="19"/>
      <c r="E882" s="19"/>
    </row>
    <row r="883" spans="1:5" s="3" customFormat="1" ht="23.25">
      <c r="A883" s="19"/>
      <c r="B883" s="19"/>
      <c r="C883" s="19"/>
      <c r="D883" s="19"/>
      <c r="E883" s="19"/>
    </row>
    <row r="884" spans="1:5" s="3" customFormat="1" ht="23.25">
      <c r="A884" s="19"/>
      <c r="B884" s="19"/>
      <c r="C884" s="19"/>
      <c r="D884" s="19"/>
      <c r="E884" s="19"/>
    </row>
    <row r="885" spans="1:5" s="3" customFormat="1" ht="23.25">
      <c r="A885" s="19"/>
      <c r="B885" s="19"/>
      <c r="C885" s="19"/>
      <c r="D885" s="19"/>
      <c r="E885" s="19"/>
    </row>
    <row r="886" spans="1:5" s="3" customFormat="1" ht="23.25">
      <c r="A886" s="19"/>
      <c r="B886" s="19"/>
      <c r="C886" s="19"/>
      <c r="D886" s="19"/>
      <c r="E886" s="19"/>
    </row>
    <row r="887" spans="1:5" s="3" customFormat="1" ht="23.25">
      <c r="A887" s="19"/>
      <c r="B887" s="19"/>
      <c r="C887" s="19"/>
      <c r="D887" s="19"/>
      <c r="E887" s="19"/>
    </row>
    <row r="888" spans="1:5" s="3" customFormat="1" ht="23.25">
      <c r="A888" s="19"/>
      <c r="B888" s="19"/>
      <c r="C888" s="19"/>
      <c r="D888" s="19"/>
      <c r="E888" s="19"/>
    </row>
    <row r="889" spans="1:5" s="3" customFormat="1" ht="23.25">
      <c r="A889" s="19"/>
      <c r="B889" s="19"/>
      <c r="C889" s="19"/>
      <c r="D889" s="19"/>
      <c r="E889" s="19"/>
    </row>
    <row r="890" spans="1:5" s="3" customFormat="1" ht="23.25">
      <c r="A890" s="19"/>
      <c r="B890" s="19"/>
      <c r="C890" s="19"/>
      <c r="D890" s="19"/>
      <c r="E890" s="19"/>
    </row>
    <row r="891" spans="1:5" s="3" customFormat="1" ht="23.25">
      <c r="A891" s="19"/>
      <c r="B891" s="19"/>
      <c r="C891" s="19"/>
      <c r="D891" s="19"/>
      <c r="E891" s="19"/>
    </row>
    <row r="892" spans="1:5" s="3" customFormat="1" ht="23.25">
      <c r="A892" s="19"/>
      <c r="B892" s="19"/>
      <c r="C892" s="19"/>
      <c r="D892" s="19"/>
      <c r="E892" s="19"/>
    </row>
    <row r="893" spans="1:5" s="3" customFormat="1" ht="23.25">
      <c r="A893" s="19"/>
      <c r="B893" s="19"/>
      <c r="C893" s="19"/>
      <c r="D893" s="19"/>
      <c r="E893" s="19"/>
    </row>
    <row r="894" spans="1:5" s="3" customFormat="1" ht="23.25">
      <c r="A894" s="19"/>
      <c r="B894" s="19"/>
      <c r="C894" s="19"/>
      <c r="D894" s="19"/>
      <c r="E894" s="19"/>
    </row>
    <row r="895" spans="1:5" s="3" customFormat="1" ht="23.25">
      <c r="A895" s="19"/>
      <c r="B895" s="19"/>
      <c r="C895" s="19"/>
      <c r="D895" s="19"/>
      <c r="E895" s="19"/>
    </row>
    <row r="896" spans="1:5" s="3" customFormat="1" ht="23.25">
      <c r="A896" s="19"/>
      <c r="B896" s="19"/>
      <c r="C896" s="19"/>
      <c r="D896" s="19"/>
      <c r="E896" s="19"/>
    </row>
    <row r="897" spans="1:5" s="3" customFormat="1" ht="23.25">
      <c r="A897" s="19"/>
      <c r="B897" s="19"/>
      <c r="C897" s="19"/>
      <c r="D897" s="19"/>
      <c r="E897" s="19"/>
    </row>
    <row r="898" spans="1:5" s="3" customFormat="1" ht="23.25">
      <c r="A898" s="19"/>
      <c r="B898" s="19"/>
      <c r="C898" s="19"/>
      <c r="D898" s="19"/>
      <c r="E898" s="19"/>
    </row>
    <row r="899" spans="1:5" s="3" customFormat="1" ht="23.25">
      <c r="A899" s="19"/>
      <c r="B899" s="19"/>
      <c r="C899" s="19"/>
      <c r="D899" s="19"/>
      <c r="E899" s="19"/>
    </row>
    <row r="900" spans="1:5" s="3" customFormat="1" ht="23.25">
      <c r="A900" s="19"/>
      <c r="B900" s="19"/>
      <c r="C900" s="19"/>
      <c r="D900" s="19"/>
      <c r="E900" s="19"/>
    </row>
    <row r="901" spans="1:5" s="3" customFormat="1" ht="23.25">
      <c r="A901" s="19"/>
      <c r="B901" s="19"/>
      <c r="C901" s="19"/>
      <c r="D901" s="19"/>
      <c r="E901" s="19"/>
    </row>
    <row r="902" spans="1:5" s="3" customFormat="1" ht="23.25">
      <c r="A902" s="19"/>
      <c r="B902" s="19"/>
      <c r="C902" s="19"/>
      <c r="D902" s="19"/>
      <c r="E902" s="19"/>
    </row>
    <row r="903" spans="1:5" s="3" customFormat="1" ht="23.25">
      <c r="A903" s="19"/>
      <c r="B903" s="19"/>
      <c r="C903" s="19"/>
      <c r="D903" s="19"/>
      <c r="E903" s="19"/>
    </row>
    <row r="904" spans="1:5" s="3" customFormat="1" ht="23.25">
      <c r="A904" s="19"/>
      <c r="B904" s="19"/>
      <c r="C904" s="19"/>
      <c r="D904" s="19"/>
      <c r="E904" s="19"/>
    </row>
    <row r="905" spans="1:5" s="3" customFormat="1" ht="23.25">
      <c r="A905" s="19"/>
      <c r="B905" s="19"/>
      <c r="C905" s="19"/>
      <c r="D905" s="19"/>
      <c r="E905" s="19"/>
    </row>
    <row r="906" spans="1:5" s="3" customFormat="1" ht="23.25">
      <c r="A906" s="19"/>
      <c r="B906" s="19"/>
      <c r="C906" s="19"/>
      <c r="D906" s="19"/>
      <c r="E906" s="19"/>
    </row>
    <row r="907" spans="1:5" s="3" customFormat="1" ht="23.25">
      <c r="A907" s="19"/>
      <c r="B907" s="19"/>
      <c r="C907" s="19"/>
      <c r="D907" s="19"/>
      <c r="E907" s="19"/>
    </row>
    <row r="908" spans="1:5" s="3" customFormat="1" ht="23.25">
      <c r="A908" s="19"/>
      <c r="B908" s="19"/>
      <c r="C908" s="19"/>
      <c r="D908" s="19"/>
      <c r="E908" s="19"/>
    </row>
    <row r="909" spans="1:5" s="3" customFormat="1" ht="23.25">
      <c r="A909" s="19"/>
      <c r="B909" s="19"/>
      <c r="C909" s="19"/>
      <c r="D909" s="19"/>
      <c r="E909" s="19"/>
    </row>
    <row r="910" spans="1:5" s="3" customFormat="1" ht="23.25">
      <c r="A910" s="19"/>
      <c r="B910" s="19"/>
      <c r="C910" s="19"/>
      <c r="D910" s="19"/>
      <c r="E910" s="19"/>
    </row>
    <row r="911" spans="1:5" s="3" customFormat="1" ht="23.25">
      <c r="A911" s="19"/>
      <c r="B911" s="19"/>
      <c r="C911" s="19"/>
      <c r="D911" s="19"/>
      <c r="E911" s="19"/>
    </row>
    <row r="912" spans="1:5" s="3" customFormat="1" ht="23.25">
      <c r="A912" s="19"/>
      <c r="B912" s="19"/>
      <c r="C912" s="19"/>
      <c r="D912" s="19"/>
      <c r="E912" s="19"/>
    </row>
    <row r="913" spans="1:5" s="3" customFormat="1" ht="23.25">
      <c r="A913" s="19"/>
      <c r="B913" s="19"/>
      <c r="C913" s="19"/>
      <c r="D913" s="19"/>
      <c r="E913" s="19"/>
    </row>
    <row r="914" spans="1:5" s="3" customFormat="1" ht="23.25">
      <c r="A914" s="19"/>
      <c r="B914" s="19"/>
      <c r="C914" s="19"/>
      <c r="D914" s="19"/>
      <c r="E914" s="19"/>
    </row>
    <row r="915" spans="1:5" s="3" customFormat="1" ht="23.25">
      <c r="A915" s="19"/>
      <c r="B915" s="19"/>
      <c r="C915" s="19"/>
      <c r="D915" s="19"/>
      <c r="E915" s="19"/>
    </row>
    <row r="916" spans="1:5" s="3" customFormat="1" ht="23.25">
      <c r="A916" s="19"/>
      <c r="B916" s="19"/>
      <c r="C916" s="19"/>
      <c r="D916" s="19"/>
      <c r="E916" s="19"/>
    </row>
    <row r="917" spans="1:5" s="3" customFormat="1" ht="23.25">
      <c r="A917" s="19"/>
      <c r="B917" s="19"/>
      <c r="C917" s="19"/>
      <c r="D917" s="19"/>
      <c r="E917" s="19"/>
    </row>
    <row r="918" spans="1:5" s="3" customFormat="1" ht="23.25">
      <c r="A918" s="19"/>
      <c r="B918" s="19"/>
      <c r="C918" s="19"/>
      <c r="D918" s="19"/>
      <c r="E918" s="19"/>
    </row>
    <row r="919" spans="1:5" s="3" customFormat="1" ht="23.25">
      <c r="A919" s="19"/>
      <c r="B919" s="19"/>
      <c r="C919" s="19"/>
      <c r="D919" s="19"/>
      <c r="E919" s="19"/>
    </row>
    <row r="920" spans="1:5" s="3" customFormat="1" ht="23.25">
      <c r="A920" s="19"/>
      <c r="B920" s="19"/>
      <c r="C920" s="19"/>
      <c r="D920" s="19"/>
      <c r="E920" s="19"/>
    </row>
    <row r="921" spans="1:5" s="3" customFormat="1" ht="23.25">
      <c r="A921" s="19"/>
      <c r="B921" s="19"/>
      <c r="C921" s="19"/>
      <c r="D921" s="19"/>
      <c r="E921" s="19"/>
    </row>
    <row r="922" spans="1:5" s="3" customFormat="1" ht="23.25">
      <c r="A922" s="19"/>
      <c r="B922" s="19"/>
      <c r="C922" s="19"/>
      <c r="D922" s="19"/>
      <c r="E922" s="19"/>
    </row>
    <row r="923" spans="1:5" s="3" customFormat="1" ht="23.25">
      <c r="A923" s="19"/>
      <c r="B923" s="19"/>
      <c r="C923" s="19"/>
      <c r="D923" s="19"/>
      <c r="E923" s="19"/>
    </row>
    <row r="924" spans="1:5" s="3" customFormat="1" ht="23.25">
      <c r="A924" s="19"/>
      <c r="B924" s="19"/>
      <c r="C924" s="19"/>
      <c r="D924" s="19"/>
      <c r="E924" s="19"/>
    </row>
    <row r="925" spans="1:5" s="3" customFormat="1" ht="23.25">
      <c r="A925" s="19"/>
      <c r="B925" s="19"/>
      <c r="C925" s="19"/>
      <c r="D925" s="19"/>
      <c r="E925" s="19"/>
    </row>
    <row r="926" spans="1:5" s="3" customFormat="1" ht="23.25">
      <c r="A926" s="19"/>
      <c r="B926" s="19"/>
      <c r="C926" s="19"/>
      <c r="D926" s="19"/>
      <c r="E926" s="19"/>
    </row>
    <row r="927" spans="1:5" s="3" customFormat="1" ht="23.25">
      <c r="A927" s="19"/>
      <c r="B927" s="19"/>
      <c r="C927" s="19"/>
      <c r="D927" s="19"/>
      <c r="E927" s="19"/>
    </row>
    <row r="928" spans="1:5" s="3" customFormat="1" ht="23.25">
      <c r="A928" s="19"/>
      <c r="B928" s="19"/>
      <c r="C928" s="19"/>
      <c r="D928" s="19"/>
      <c r="E928" s="19"/>
    </row>
    <row r="929" spans="1:5" s="3" customFormat="1" ht="23.25">
      <c r="A929" s="19"/>
      <c r="B929" s="19"/>
      <c r="C929" s="19"/>
      <c r="D929" s="19"/>
      <c r="E929" s="19"/>
    </row>
    <row r="930" spans="1:5" s="3" customFormat="1" ht="23.25">
      <c r="A930" s="19"/>
      <c r="B930" s="19"/>
      <c r="C930" s="19"/>
      <c r="D930" s="19"/>
      <c r="E930" s="19"/>
    </row>
    <row r="931" spans="1:5" s="3" customFormat="1" ht="23.25">
      <c r="A931" s="19"/>
      <c r="B931" s="19"/>
      <c r="C931" s="19"/>
      <c r="D931" s="19"/>
      <c r="E931" s="19"/>
    </row>
    <row r="932" spans="1:5" s="3" customFormat="1" ht="23.25">
      <c r="A932" s="19"/>
      <c r="B932" s="19"/>
      <c r="C932" s="19"/>
      <c r="D932" s="19"/>
      <c r="E932" s="19"/>
    </row>
    <row r="933" spans="1:5" s="3" customFormat="1" ht="23.25">
      <c r="A933" s="19"/>
      <c r="B933" s="19"/>
      <c r="C933" s="19"/>
      <c r="D933" s="19"/>
      <c r="E933" s="19"/>
    </row>
    <row r="934" spans="1:5" s="3" customFormat="1" ht="23.25">
      <c r="A934" s="19"/>
      <c r="B934" s="19"/>
      <c r="C934" s="19"/>
      <c r="D934" s="19"/>
      <c r="E934" s="19"/>
    </row>
    <row r="935" spans="1:5" s="3" customFormat="1" ht="23.25">
      <c r="A935" s="19"/>
      <c r="B935" s="19"/>
      <c r="C935" s="19"/>
      <c r="D935" s="19"/>
      <c r="E935" s="19"/>
    </row>
    <row r="936" spans="1:5" s="3" customFormat="1" ht="23.25">
      <c r="A936" s="19"/>
      <c r="B936" s="19"/>
      <c r="C936" s="19"/>
      <c r="D936" s="19"/>
      <c r="E936" s="19"/>
    </row>
    <row r="937" spans="1:5" s="3" customFormat="1" ht="23.25">
      <c r="A937" s="19"/>
      <c r="B937" s="19"/>
      <c r="C937" s="19"/>
      <c r="D937" s="19"/>
      <c r="E937" s="19"/>
    </row>
    <row r="938" spans="1:5" s="3" customFormat="1" ht="23.25">
      <c r="A938" s="19"/>
      <c r="B938" s="19"/>
      <c r="C938" s="19"/>
      <c r="D938" s="19"/>
      <c r="E938" s="19"/>
    </row>
    <row r="939" spans="1:5" s="3" customFormat="1" ht="23.25">
      <c r="A939" s="19"/>
      <c r="B939" s="19"/>
      <c r="C939" s="19"/>
      <c r="D939" s="19"/>
      <c r="E939" s="19"/>
    </row>
    <row r="940" spans="1:5" s="3" customFormat="1" ht="23.25">
      <c r="A940" s="19"/>
      <c r="B940" s="19"/>
      <c r="C940" s="19"/>
      <c r="D940" s="19"/>
      <c r="E940" s="19"/>
    </row>
    <row r="941" spans="1:5" s="3" customFormat="1" ht="23.25">
      <c r="A941" s="19"/>
      <c r="B941" s="19"/>
      <c r="C941" s="19"/>
      <c r="D941" s="19"/>
      <c r="E941" s="19"/>
    </row>
    <row r="942" spans="1:5" s="3" customFormat="1" ht="23.25">
      <c r="A942" s="19"/>
      <c r="B942" s="19"/>
      <c r="C942" s="19"/>
      <c r="D942" s="19"/>
      <c r="E942" s="19"/>
    </row>
    <row r="943" spans="1:5" s="3" customFormat="1" ht="23.25">
      <c r="A943" s="19"/>
      <c r="B943" s="19"/>
      <c r="C943" s="19"/>
      <c r="D943" s="19"/>
      <c r="E943" s="19"/>
    </row>
    <row r="944" spans="1:5" s="3" customFormat="1" ht="23.25">
      <c r="A944" s="19"/>
      <c r="B944" s="19"/>
      <c r="C944" s="19"/>
      <c r="D944" s="19"/>
      <c r="E944" s="19"/>
    </row>
    <row r="945" spans="1:5" s="3" customFormat="1" ht="23.25">
      <c r="A945" s="19"/>
      <c r="B945" s="19"/>
      <c r="C945" s="19"/>
      <c r="D945" s="19"/>
      <c r="E945" s="19"/>
    </row>
    <row r="946" spans="1:5" s="3" customFormat="1" ht="23.25">
      <c r="A946" s="19"/>
      <c r="B946" s="19"/>
      <c r="C946" s="19"/>
      <c r="D946" s="19"/>
      <c r="E946" s="19"/>
    </row>
    <row r="947" spans="1:5" s="3" customFormat="1" ht="23.25">
      <c r="A947" s="19"/>
      <c r="B947" s="19"/>
      <c r="C947" s="19"/>
      <c r="D947" s="19"/>
      <c r="E947" s="19"/>
    </row>
    <row r="948" spans="1:5" s="3" customFormat="1" ht="23.25">
      <c r="A948" s="19"/>
      <c r="B948" s="19"/>
      <c r="C948" s="19"/>
      <c r="D948" s="19"/>
      <c r="E948" s="19"/>
    </row>
    <row r="949" spans="1:5" s="3" customFormat="1" ht="23.25">
      <c r="A949" s="19"/>
      <c r="B949" s="19"/>
      <c r="C949" s="19"/>
      <c r="D949" s="19"/>
      <c r="E949" s="19"/>
    </row>
    <row r="950" spans="1:5" s="3" customFormat="1" ht="23.25">
      <c r="A950" s="19"/>
      <c r="B950" s="19"/>
      <c r="C950" s="19"/>
      <c r="D950" s="19"/>
      <c r="E950" s="19"/>
    </row>
    <row r="951" spans="1:5" s="3" customFormat="1" ht="23.25">
      <c r="A951" s="19"/>
      <c r="B951" s="19"/>
      <c r="C951" s="19"/>
      <c r="D951" s="19"/>
      <c r="E951" s="19"/>
    </row>
    <row r="952" spans="1:5" s="3" customFormat="1" ht="23.25">
      <c r="A952" s="19"/>
      <c r="B952" s="19"/>
      <c r="C952" s="19"/>
      <c r="D952" s="19"/>
      <c r="E952" s="19"/>
    </row>
    <row r="953" spans="1:5" s="3" customFormat="1" ht="23.25">
      <c r="A953" s="19"/>
      <c r="B953" s="19"/>
      <c r="C953" s="19"/>
      <c r="D953" s="19"/>
      <c r="E953" s="19"/>
    </row>
    <row r="954" spans="1:5" s="3" customFormat="1" ht="23.25">
      <c r="A954" s="19"/>
      <c r="B954" s="19"/>
      <c r="C954" s="19"/>
      <c r="D954" s="19"/>
      <c r="E954" s="19"/>
    </row>
    <row r="955" spans="1:5" s="3" customFormat="1" ht="23.25">
      <c r="A955" s="19"/>
      <c r="B955" s="19"/>
      <c r="C955" s="19"/>
      <c r="D955" s="19"/>
      <c r="E955" s="19"/>
    </row>
    <row r="956" spans="1:5" s="3" customFormat="1" ht="23.25">
      <c r="A956" s="19"/>
      <c r="B956" s="19"/>
      <c r="C956" s="19"/>
      <c r="D956" s="19"/>
      <c r="E956" s="19"/>
    </row>
    <row r="957" spans="1:5" s="3" customFormat="1" ht="23.25">
      <c r="A957" s="19"/>
      <c r="B957" s="19"/>
      <c r="C957" s="19"/>
      <c r="D957" s="19"/>
      <c r="E957" s="19"/>
    </row>
    <row r="958" spans="1:5" s="3" customFormat="1" ht="23.25">
      <c r="A958" s="19"/>
      <c r="B958" s="19"/>
      <c r="C958" s="19"/>
      <c r="D958" s="19"/>
      <c r="E958" s="19"/>
    </row>
    <row r="959" spans="1:5" s="3" customFormat="1" ht="23.25">
      <c r="A959" s="19"/>
      <c r="B959" s="19"/>
      <c r="C959" s="19"/>
      <c r="D959" s="19"/>
      <c r="E959" s="19"/>
    </row>
    <row r="960" spans="1:5" s="3" customFormat="1" ht="23.25">
      <c r="A960" s="19"/>
      <c r="B960" s="19"/>
      <c r="C960" s="19"/>
      <c r="D960" s="19"/>
      <c r="E960" s="19"/>
    </row>
    <row r="961" spans="1:5" s="3" customFormat="1" ht="23.25">
      <c r="A961" s="19"/>
      <c r="B961" s="19"/>
      <c r="C961" s="19"/>
      <c r="D961" s="19"/>
      <c r="E961" s="19"/>
    </row>
    <row r="962" spans="1:5" s="3" customFormat="1" ht="23.25">
      <c r="A962" s="19"/>
      <c r="B962" s="19"/>
      <c r="C962" s="19"/>
      <c r="D962" s="19"/>
      <c r="E962" s="19"/>
    </row>
    <row r="963" spans="1:5" s="3" customFormat="1" ht="23.25">
      <c r="A963" s="19"/>
      <c r="B963" s="19"/>
      <c r="C963" s="19"/>
      <c r="D963" s="19"/>
      <c r="E963" s="19"/>
    </row>
    <row r="964" spans="1:5" s="3" customFormat="1" ht="23.25">
      <c r="A964" s="19"/>
      <c r="B964" s="19"/>
      <c r="C964" s="19"/>
      <c r="D964" s="19"/>
      <c r="E964" s="19"/>
    </row>
    <row r="965" spans="1:5" s="3" customFormat="1" ht="23.25">
      <c r="A965" s="19"/>
      <c r="B965" s="19"/>
      <c r="C965" s="19"/>
      <c r="D965" s="19"/>
      <c r="E965" s="19"/>
    </row>
    <row r="966" spans="1:5" s="3" customFormat="1" ht="23.25">
      <c r="A966" s="19"/>
      <c r="B966" s="19"/>
      <c r="C966" s="19"/>
      <c r="D966" s="19"/>
      <c r="E966" s="19"/>
    </row>
    <row r="967" spans="1:5" s="3" customFormat="1" ht="23.25">
      <c r="A967" s="19"/>
      <c r="B967" s="19"/>
      <c r="C967" s="19"/>
      <c r="D967" s="19"/>
      <c r="E967" s="19"/>
    </row>
    <row r="968" spans="1:5" s="3" customFormat="1" ht="23.25">
      <c r="A968" s="19"/>
      <c r="B968" s="19"/>
      <c r="C968" s="19"/>
      <c r="D968" s="19"/>
      <c r="E968" s="19"/>
    </row>
    <row r="969" spans="1:5" s="3" customFormat="1" ht="23.25">
      <c r="A969" s="19"/>
      <c r="B969" s="19"/>
      <c r="C969" s="19"/>
      <c r="D969" s="19"/>
      <c r="E969" s="19"/>
    </row>
    <row r="970" spans="1:5" s="3" customFormat="1" ht="23.25">
      <c r="A970" s="19"/>
      <c r="B970" s="19"/>
      <c r="C970" s="19"/>
      <c r="D970" s="19"/>
      <c r="E970" s="19"/>
    </row>
    <row r="971" spans="1:5" s="3" customFormat="1" ht="23.25">
      <c r="A971" s="19"/>
      <c r="B971" s="19"/>
      <c r="C971" s="19"/>
      <c r="D971" s="19"/>
      <c r="E971" s="19"/>
    </row>
    <row r="972" spans="1:5" s="3" customFormat="1" ht="23.25">
      <c r="A972" s="19"/>
      <c r="B972" s="19"/>
      <c r="C972" s="19"/>
      <c r="D972" s="19"/>
      <c r="E972" s="19"/>
    </row>
    <row r="973" spans="1:5" s="3" customFormat="1" ht="23.25">
      <c r="A973" s="19"/>
      <c r="B973" s="19"/>
      <c r="C973" s="19"/>
      <c r="D973" s="19"/>
      <c r="E973" s="19"/>
    </row>
    <row r="974" spans="1:5" s="3" customFormat="1" ht="23.25">
      <c r="A974" s="19"/>
      <c r="B974" s="19"/>
      <c r="C974" s="19"/>
      <c r="D974" s="19"/>
      <c r="E974" s="19"/>
    </row>
    <row r="975" spans="1:5" s="3" customFormat="1" ht="23.25">
      <c r="A975" s="19"/>
      <c r="B975" s="19"/>
      <c r="C975" s="19"/>
      <c r="D975" s="19"/>
      <c r="E975" s="19"/>
    </row>
    <row r="976" spans="1:5" s="3" customFormat="1" ht="23.25">
      <c r="A976" s="19"/>
      <c r="B976" s="19"/>
      <c r="C976" s="19"/>
      <c r="D976" s="19"/>
      <c r="E976" s="19"/>
    </row>
    <row r="977" spans="1:5" s="3" customFormat="1" ht="23.25">
      <c r="A977" s="19"/>
      <c r="B977" s="19"/>
      <c r="C977" s="19"/>
      <c r="D977" s="19"/>
      <c r="E977" s="19"/>
    </row>
    <row r="978" spans="1:5" s="3" customFormat="1" ht="23.25">
      <c r="A978" s="19"/>
      <c r="B978" s="19"/>
      <c r="C978" s="19"/>
      <c r="D978" s="19"/>
      <c r="E978" s="19"/>
    </row>
    <row r="979" spans="1:5" s="3" customFormat="1" ht="23.25">
      <c r="A979" s="19"/>
      <c r="B979" s="19"/>
      <c r="C979" s="19"/>
      <c r="D979" s="19"/>
      <c r="E979" s="19"/>
    </row>
    <row r="980" spans="1:5" s="3" customFormat="1" ht="23.25">
      <c r="A980" s="19"/>
      <c r="B980" s="19"/>
      <c r="C980" s="19"/>
      <c r="D980" s="19"/>
      <c r="E980" s="19"/>
    </row>
    <row r="981" spans="1:5" s="3" customFormat="1" ht="23.25">
      <c r="A981" s="19"/>
      <c r="B981" s="19"/>
      <c r="C981" s="19"/>
      <c r="D981" s="19"/>
      <c r="E981" s="19"/>
    </row>
    <row r="982" spans="1:5" s="3" customFormat="1" ht="23.25">
      <c r="A982" s="19"/>
      <c r="B982" s="19"/>
      <c r="C982" s="19"/>
      <c r="D982" s="19"/>
      <c r="E982" s="19"/>
    </row>
    <row r="983" spans="1:5" s="3" customFormat="1" ht="23.25">
      <c r="A983" s="19"/>
      <c r="B983" s="19"/>
      <c r="C983" s="19"/>
      <c r="D983" s="19"/>
      <c r="E983" s="19"/>
    </row>
    <row r="984" spans="1:5" s="3" customFormat="1" ht="23.25">
      <c r="A984" s="19"/>
      <c r="B984" s="19"/>
      <c r="C984" s="19"/>
      <c r="D984" s="19"/>
      <c r="E984" s="19"/>
    </row>
    <row r="985" spans="1:5" s="3" customFormat="1" ht="23.25">
      <c r="A985" s="19"/>
      <c r="B985" s="19"/>
      <c r="C985" s="19"/>
      <c r="D985" s="19"/>
      <c r="E985" s="19"/>
    </row>
    <row r="986" spans="1:5" s="3" customFormat="1" ht="23.25">
      <c r="A986" s="19"/>
      <c r="B986" s="19"/>
      <c r="C986" s="19"/>
      <c r="D986" s="19"/>
      <c r="E986" s="19"/>
    </row>
    <row r="987" spans="1:5" s="3" customFormat="1" ht="23.25">
      <c r="A987" s="19"/>
      <c r="B987" s="19"/>
      <c r="C987" s="19"/>
      <c r="D987" s="19"/>
      <c r="E987" s="19"/>
    </row>
    <row r="988" spans="1:5" s="3" customFormat="1" ht="23.25">
      <c r="A988" s="19"/>
      <c r="B988" s="19"/>
      <c r="C988" s="19"/>
      <c r="D988" s="19"/>
      <c r="E988" s="19"/>
    </row>
    <row r="989" spans="1:5" s="3" customFormat="1" ht="23.25">
      <c r="A989" s="19"/>
      <c r="B989" s="19"/>
      <c r="C989" s="19"/>
      <c r="D989" s="19"/>
      <c r="E989" s="19"/>
    </row>
    <row r="990" spans="1:5" s="3" customFormat="1" ht="23.25">
      <c r="A990" s="19"/>
      <c r="B990" s="19"/>
      <c r="C990" s="19"/>
      <c r="D990" s="19"/>
      <c r="E990" s="19"/>
    </row>
    <row r="991" spans="1:5" s="3" customFormat="1" ht="23.25">
      <c r="A991" s="19"/>
      <c r="B991" s="19"/>
      <c r="C991" s="19"/>
      <c r="D991" s="19"/>
      <c r="E991" s="19"/>
    </row>
    <row r="992" spans="1:5" s="3" customFormat="1" ht="23.25">
      <c r="A992" s="19"/>
      <c r="B992" s="19"/>
      <c r="C992" s="19"/>
      <c r="D992" s="19"/>
      <c r="E992" s="19"/>
    </row>
    <row r="993" spans="1:5" s="3" customFormat="1" ht="23.25">
      <c r="A993" s="19"/>
      <c r="B993" s="19"/>
      <c r="C993" s="19"/>
      <c r="D993" s="19"/>
      <c r="E993" s="19"/>
    </row>
    <row r="994" spans="1:5" s="3" customFormat="1" ht="23.25">
      <c r="A994" s="19"/>
      <c r="B994" s="19"/>
      <c r="C994" s="19"/>
      <c r="D994" s="19"/>
      <c r="E994" s="19"/>
    </row>
    <row r="995" spans="1:5" s="3" customFormat="1" ht="23.25">
      <c r="A995" s="19"/>
      <c r="B995" s="19"/>
      <c r="C995" s="19"/>
      <c r="D995" s="19"/>
      <c r="E995" s="19"/>
    </row>
    <row r="996" spans="1:5" s="3" customFormat="1" ht="23.25">
      <c r="A996" s="19"/>
      <c r="B996" s="19"/>
      <c r="C996" s="19"/>
      <c r="D996" s="19"/>
      <c r="E996" s="19"/>
    </row>
    <row r="997" spans="1:5" s="3" customFormat="1" ht="23.25">
      <c r="A997" s="19"/>
      <c r="B997" s="19"/>
      <c r="C997" s="19"/>
      <c r="D997" s="19"/>
      <c r="E997" s="19"/>
    </row>
    <row r="998" spans="1:5" s="3" customFormat="1" ht="23.25">
      <c r="A998" s="19"/>
      <c r="B998" s="19"/>
      <c r="C998" s="19"/>
      <c r="D998" s="19"/>
      <c r="E998" s="19"/>
    </row>
    <row r="999" spans="1:5" s="3" customFormat="1" ht="23.25">
      <c r="A999" s="19"/>
      <c r="B999" s="19"/>
      <c r="C999" s="19"/>
      <c r="D999" s="19"/>
      <c r="E999" s="19"/>
    </row>
    <row r="1000" spans="1:5" s="3" customFormat="1" ht="23.25">
      <c r="A1000" s="19"/>
      <c r="B1000" s="19"/>
      <c r="C1000" s="19"/>
      <c r="D1000" s="19"/>
      <c r="E1000" s="19"/>
    </row>
    <row r="1001" spans="1:5" s="3" customFormat="1" ht="23.25">
      <c r="A1001" s="19"/>
      <c r="B1001" s="19"/>
      <c r="C1001" s="19"/>
      <c r="D1001" s="19"/>
      <c r="E1001" s="19"/>
    </row>
    <row r="1002" spans="1:5" s="3" customFormat="1" ht="23.25">
      <c r="A1002" s="19"/>
      <c r="B1002" s="19"/>
      <c r="C1002" s="19"/>
      <c r="D1002" s="19"/>
      <c r="E1002" s="19"/>
    </row>
    <row r="1003" spans="1:5" s="3" customFormat="1" ht="23.25">
      <c r="A1003" s="19"/>
      <c r="B1003" s="19"/>
      <c r="C1003" s="19"/>
      <c r="D1003" s="19"/>
      <c r="E1003" s="19"/>
    </row>
    <row r="1004" spans="1:5" s="3" customFormat="1" ht="23.25">
      <c r="A1004" s="19"/>
      <c r="B1004" s="19"/>
      <c r="C1004" s="19"/>
      <c r="D1004" s="19"/>
      <c r="E1004" s="19"/>
    </row>
    <row r="1005" spans="1:5" s="3" customFormat="1" ht="23.25">
      <c r="A1005" s="19"/>
      <c r="B1005" s="19"/>
      <c r="C1005" s="19"/>
      <c r="D1005" s="19"/>
      <c r="E1005" s="19"/>
    </row>
    <row r="1006" spans="1:5" s="3" customFormat="1" ht="23.25">
      <c r="A1006" s="19"/>
      <c r="B1006" s="19"/>
      <c r="C1006" s="19"/>
      <c r="D1006" s="19"/>
      <c r="E1006" s="19"/>
    </row>
    <row r="1007" spans="1:5" s="3" customFormat="1" ht="23.25">
      <c r="A1007" s="19"/>
      <c r="B1007" s="19"/>
      <c r="C1007" s="19"/>
      <c r="D1007" s="19"/>
      <c r="E1007" s="19"/>
    </row>
    <row r="1008" spans="1:5" s="3" customFormat="1" ht="23.25">
      <c r="A1008" s="19"/>
      <c r="B1008" s="19"/>
      <c r="C1008" s="19"/>
      <c r="D1008" s="19"/>
      <c r="E1008" s="19"/>
    </row>
    <row r="1009" spans="1:5" s="3" customFormat="1" ht="23.25">
      <c r="A1009" s="19"/>
      <c r="B1009" s="19"/>
      <c r="C1009" s="19"/>
      <c r="D1009" s="19"/>
      <c r="E1009" s="19"/>
    </row>
    <row r="1010" spans="1:5" s="3" customFormat="1" ht="23.25">
      <c r="A1010" s="19"/>
      <c r="B1010" s="19"/>
      <c r="C1010" s="19"/>
      <c r="D1010" s="19"/>
      <c r="E1010" s="19"/>
    </row>
    <row r="1011" spans="1:5" s="3" customFormat="1" ht="23.25">
      <c r="A1011" s="19"/>
      <c r="B1011" s="19"/>
      <c r="C1011" s="19"/>
      <c r="D1011" s="19"/>
      <c r="E1011" s="19"/>
    </row>
    <row r="1012" spans="1:5" s="3" customFormat="1" ht="23.25">
      <c r="A1012" s="19"/>
      <c r="B1012" s="19"/>
      <c r="C1012" s="19"/>
      <c r="D1012" s="19"/>
      <c r="E1012" s="19"/>
    </row>
    <row r="1013" spans="1:5" s="3" customFormat="1" ht="23.25">
      <c r="A1013" s="19"/>
      <c r="B1013" s="19"/>
      <c r="C1013" s="19"/>
      <c r="D1013" s="19"/>
      <c r="E1013" s="19"/>
    </row>
    <row r="1014" spans="1:5" s="3" customFormat="1" ht="23.25">
      <c r="A1014" s="19"/>
      <c r="B1014" s="19"/>
      <c r="C1014" s="19"/>
      <c r="D1014" s="19"/>
      <c r="E1014" s="19"/>
    </row>
    <row r="1015" spans="1:5" s="3" customFormat="1" ht="23.25">
      <c r="A1015" s="19"/>
      <c r="B1015" s="19"/>
      <c r="C1015" s="19"/>
      <c r="D1015" s="19"/>
      <c r="E1015" s="19"/>
    </row>
    <row r="1016" spans="1:5" s="3" customFormat="1" ht="23.25">
      <c r="A1016" s="19"/>
      <c r="B1016" s="19"/>
      <c r="C1016" s="19"/>
      <c r="D1016" s="19"/>
      <c r="E1016" s="19"/>
    </row>
    <row r="1017" spans="1:5" s="3" customFormat="1" ht="23.25">
      <c r="A1017" s="19"/>
      <c r="B1017" s="19"/>
      <c r="C1017" s="19"/>
      <c r="D1017" s="19"/>
      <c r="E1017" s="19"/>
    </row>
    <row r="1018" spans="1:5" s="3" customFormat="1" ht="23.25">
      <c r="A1018" s="19"/>
      <c r="B1018" s="19"/>
      <c r="C1018" s="19"/>
      <c r="D1018" s="19"/>
      <c r="E1018" s="19"/>
    </row>
    <row r="1019" spans="1:5" s="3" customFormat="1" ht="23.25">
      <c r="A1019" s="19"/>
      <c r="B1019" s="19"/>
      <c r="C1019" s="19"/>
      <c r="D1019" s="19"/>
      <c r="E1019" s="19"/>
    </row>
    <row r="1020" spans="1:5" s="3" customFormat="1" ht="23.25">
      <c r="A1020" s="19"/>
      <c r="B1020" s="19"/>
      <c r="C1020" s="19"/>
      <c r="D1020" s="19"/>
      <c r="E1020" s="19"/>
    </row>
    <row r="1021" spans="1:5" s="3" customFormat="1" ht="23.25">
      <c r="A1021" s="19"/>
      <c r="B1021" s="19"/>
      <c r="C1021" s="19"/>
      <c r="D1021" s="19"/>
      <c r="E1021" s="19"/>
    </row>
    <row r="1022" spans="1:5" s="3" customFormat="1" ht="23.25">
      <c r="A1022" s="19"/>
      <c r="B1022" s="19"/>
      <c r="C1022" s="19"/>
      <c r="D1022" s="19"/>
      <c r="E1022" s="19"/>
    </row>
    <row r="1023" spans="1:5" s="3" customFormat="1" ht="23.25">
      <c r="A1023" s="19"/>
      <c r="B1023" s="19"/>
      <c r="C1023" s="19"/>
      <c r="D1023" s="19"/>
      <c r="E1023" s="19"/>
    </row>
    <row r="1024" spans="1:5" s="3" customFormat="1" ht="23.25">
      <c r="A1024" s="19"/>
      <c r="B1024" s="19"/>
      <c r="C1024" s="19"/>
      <c r="D1024" s="19"/>
      <c r="E1024" s="19"/>
    </row>
    <row r="1025" spans="1:5" s="3" customFormat="1" ht="23.25">
      <c r="A1025" s="19"/>
      <c r="B1025" s="19"/>
      <c r="C1025" s="19"/>
      <c r="D1025" s="19"/>
      <c r="E1025" s="19"/>
    </row>
    <row r="1026" spans="1:5" s="3" customFormat="1" ht="23.25">
      <c r="A1026" s="19"/>
      <c r="B1026" s="19"/>
      <c r="C1026" s="19"/>
      <c r="D1026" s="19"/>
      <c r="E1026" s="19"/>
    </row>
    <row r="1027" spans="1:5" s="3" customFormat="1" ht="23.25">
      <c r="A1027" s="19"/>
      <c r="B1027" s="19"/>
      <c r="C1027" s="19"/>
      <c r="D1027" s="19"/>
      <c r="E1027" s="19"/>
    </row>
    <row r="1028" spans="1:5" s="3" customFormat="1" ht="23.25">
      <c r="A1028" s="19"/>
      <c r="B1028" s="19"/>
      <c r="C1028" s="19"/>
      <c r="D1028" s="19"/>
      <c r="E1028" s="19"/>
    </row>
    <row r="1029" spans="1:5" s="3" customFormat="1" ht="23.25">
      <c r="A1029" s="19"/>
      <c r="B1029" s="19"/>
      <c r="C1029" s="19"/>
      <c r="D1029" s="19"/>
      <c r="E1029" s="19"/>
    </row>
    <row r="1030" spans="1:5" s="3" customFormat="1" ht="23.25">
      <c r="A1030" s="19"/>
      <c r="B1030" s="19"/>
      <c r="C1030" s="19"/>
      <c r="D1030" s="19"/>
      <c r="E1030" s="19"/>
    </row>
    <row r="1031" spans="1:5" s="3" customFormat="1" ht="23.25">
      <c r="A1031" s="19"/>
      <c r="B1031" s="19"/>
      <c r="C1031" s="19"/>
      <c r="D1031" s="19"/>
      <c r="E1031" s="19"/>
    </row>
    <row r="1032" spans="1:5" s="3" customFormat="1" ht="23.25">
      <c r="A1032" s="19"/>
      <c r="B1032" s="19"/>
      <c r="C1032" s="19"/>
      <c r="D1032" s="19"/>
      <c r="E1032" s="19"/>
    </row>
    <row r="1033" spans="1:5" s="3" customFormat="1" ht="23.25">
      <c r="A1033" s="19"/>
      <c r="B1033" s="19"/>
      <c r="C1033" s="19"/>
      <c r="D1033" s="19"/>
      <c r="E1033" s="19"/>
    </row>
    <row r="1034" spans="1:5" s="3" customFormat="1" ht="23.25">
      <c r="A1034" s="19"/>
      <c r="B1034" s="19"/>
      <c r="C1034" s="19"/>
      <c r="D1034" s="19"/>
      <c r="E1034" s="19"/>
    </row>
    <row r="1035" spans="1:5" s="3" customFormat="1" ht="23.25">
      <c r="A1035" s="19"/>
      <c r="B1035" s="19"/>
      <c r="C1035" s="19"/>
      <c r="D1035" s="19"/>
      <c r="E1035" s="19"/>
    </row>
    <row r="1036" spans="1:5" s="3" customFormat="1" ht="23.25">
      <c r="A1036" s="19"/>
      <c r="B1036" s="19"/>
      <c r="C1036" s="19"/>
      <c r="D1036" s="19"/>
      <c r="E1036" s="19"/>
    </row>
    <row r="1037" spans="1:5" s="3" customFormat="1" ht="23.25">
      <c r="A1037" s="19"/>
      <c r="B1037" s="19"/>
      <c r="C1037" s="19"/>
      <c r="D1037" s="19"/>
      <c r="E1037" s="19"/>
    </row>
    <row r="1038" spans="1:5" s="3" customFormat="1" ht="23.25">
      <c r="A1038" s="19"/>
      <c r="B1038" s="19"/>
      <c r="C1038" s="19"/>
      <c r="D1038" s="19"/>
      <c r="E1038" s="19"/>
    </row>
    <row r="1039" spans="1:5" s="3" customFormat="1" ht="23.25">
      <c r="A1039" s="19"/>
      <c r="B1039" s="19"/>
      <c r="C1039" s="19"/>
      <c r="D1039" s="19"/>
      <c r="E1039" s="19"/>
    </row>
    <row r="1040" spans="1:5" s="3" customFormat="1" ht="23.25">
      <c r="A1040" s="19"/>
      <c r="B1040" s="19"/>
      <c r="C1040" s="19"/>
      <c r="D1040" s="19"/>
      <c r="E1040" s="19"/>
    </row>
    <row r="1041" spans="1:5" s="3" customFormat="1" ht="23.25">
      <c r="A1041" s="19"/>
      <c r="B1041" s="19"/>
      <c r="C1041" s="19"/>
      <c r="D1041" s="19"/>
      <c r="E1041" s="19"/>
    </row>
    <row r="1042" spans="1:5" s="3" customFormat="1" ht="23.25">
      <c r="A1042" s="19"/>
      <c r="B1042" s="19"/>
      <c r="C1042" s="19"/>
      <c r="D1042" s="19"/>
      <c r="E1042" s="19"/>
    </row>
    <row r="1043" spans="1:5" s="3" customFormat="1" ht="23.25">
      <c r="A1043" s="19"/>
      <c r="B1043" s="19"/>
      <c r="C1043" s="19"/>
      <c r="D1043" s="19"/>
      <c r="E1043" s="19"/>
    </row>
    <row r="1044" spans="1:5" s="3" customFormat="1" ht="23.25">
      <c r="A1044" s="19"/>
      <c r="B1044" s="19"/>
      <c r="C1044" s="19"/>
      <c r="D1044" s="19"/>
      <c r="E1044" s="19"/>
    </row>
  </sheetData>
  <sheetProtection/>
  <mergeCells count="13">
    <mergeCell ref="A39:E39"/>
    <mergeCell ref="A40:E40"/>
    <mergeCell ref="A41:E41"/>
    <mergeCell ref="A1:E1"/>
    <mergeCell ref="A2:E2"/>
    <mergeCell ref="A3:E3"/>
    <mergeCell ref="A4:E4"/>
    <mergeCell ref="A80:E80"/>
    <mergeCell ref="A5:B5"/>
    <mergeCell ref="A42:B42"/>
    <mergeCell ref="A78:E78"/>
    <mergeCell ref="A77:E77"/>
    <mergeCell ref="A79:E79"/>
  </mergeCells>
  <printOptions/>
  <pageMargins left="0.45" right="0.35" top="0.26" bottom="0.5" header="0.24" footer="0.2"/>
  <pageSetup horizontalDpi="600" verticalDpi="600" orientation="portrait" paperSize="9" r:id="rId1"/>
  <headerFooter alignWithMargins="0">
    <oddFooter>&amp;C&amp;Z&amp;F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37"/>
  <sheetViews>
    <sheetView zoomScalePageLayoutView="0" workbookViewId="0" topLeftCell="A1">
      <selection activeCell="C11" sqref="C11"/>
    </sheetView>
  </sheetViews>
  <sheetFormatPr defaultColWidth="9.140625" defaultRowHeight="21.75"/>
  <cols>
    <col min="1" max="1" width="23.57421875" style="0" customWidth="1"/>
    <col min="2" max="2" width="26.00390625" style="0" customWidth="1"/>
    <col min="3" max="3" width="24.57421875" style="0" customWidth="1"/>
    <col min="4" max="4" width="24.421875" style="0" customWidth="1"/>
  </cols>
  <sheetData>
    <row r="1" spans="1:4" s="3" customFormat="1" ht="23.25">
      <c r="A1" s="279" t="s">
        <v>74</v>
      </c>
      <c r="B1" s="280"/>
      <c r="C1" s="279" t="s">
        <v>52</v>
      </c>
      <c r="D1" s="280"/>
    </row>
    <row r="2" spans="1:4" s="3" customFormat="1" ht="23.25">
      <c r="A2" s="281" t="s">
        <v>53</v>
      </c>
      <c r="B2" s="282"/>
      <c r="C2" s="281" t="s">
        <v>222</v>
      </c>
      <c r="D2" s="282"/>
    </row>
    <row r="3" spans="1:4" s="3" customFormat="1" ht="23.25">
      <c r="A3" s="285" t="s">
        <v>54</v>
      </c>
      <c r="B3" s="286"/>
      <c r="C3" s="283"/>
      <c r="D3" s="284"/>
    </row>
    <row r="4" spans="1:4" s="3" customFormat="1" ht="23.25">
      <c r="A4" s="276" t="s">
        <v>302</v>
      </c>
      <c r="B4" s="277"/>
      <c r="C4" s="278"/>
      <c r="D4" s="5">
        <v>20451739.67</v>
      </c>
    </row>
    <row r="5" spans="1:4" s="3" customFormat="1" ht="23.25">
      <c r="A5" s="6" t="s">
        <v>55</v>
      </c>
      <c r="B5" s="7"/>
      <c r="C5" s="16"/>
      <c r="D5" s="20"/>
    </row>
    <row r="6" spans="1:4" s="3" customFormat="1" ht="23.25">
      <c r="A6" s="8" t="s">
        <v>56</v>
      </c>
      <c r="B6" s="9" t="s">
        <v>57</v>
      </c>
      <c r="C6" s="58" t="s">
        <v>51</v>
      </c>
      <c r="D6" s="20"/>
    </row>
    <row r="7" spans="1:4" s="3" customFormat="1" ht="23.25">
      <c r="A7" s="59"/>
      <c r="B7" s="59"/>
      <c r="C7" s="153"/>
      <c r="D7" s="155"/>
    </row>
    <row r="8" spans="1:4" s="3" customFormat="1" ht="23.25">
      <c r="A8" s="59"/>
      <c r="B8" s="59"/>
      <c r="C8" s="153"/>
      <c r="D8" s="20"/>
    </row>
    <row r="9" spans="1:4" s="3" customFormat="1" ht="23.25">
      <c r="A9" s="59"/>
      <c r="B9" s="154"/>
      <c r="C9" s="153"/>
      <c r="D9" s="20"/>
    </row>
    <row r="10" spans="1:4" s="3" customFormat="1" ht="23.25">
      <c r="A10" s="8"/>
      <c r="B10" s="9"/>
      <c r="C10" s="58"/>
      <c r="D10" s="20"/>
    </row>
    <row r="11" spans="1:4" s="3" customFormat="1" ht="23.25">
      <c r="A11" s="8"/>
      <c r="B11" s="9"/>
      <c r="C11" s="58"/>
      <c r="D11" s="20"/>
    </row>
    <row r="12" spans="1:4" s="3" customFormat="1" ht="23.25">
      <c r="A12" s="11"/>
      <c r="B12" s="23"/>
      <c r="C12" s="18"/>
      <c r="D12" s="20"/>
    </row>
    <row r="13" spans="1:4" s="3" customFormat="1" ht="23.25">
      <c r="A13" s="261" t="s">
        <v>62</v>
      </c>
      <c r="B13" s="262"/>
      <c r="C13" s="18"/>
      <c r="D13" s="20"/>
    </row>
    <row r="14" spans="1:4" s="3" customFormat="1" ht="23.25">
      <c r="A14" s="8" t="s">
        <v>58</v>
      </c>
      <c r="B14" s="9" t="s">
        <v>59</v>
      </c>
      <c r="C14" s="58" t="s">
        <v>51</v>
      </c>
      <c r="D14" s="20"/>
    </row>
    <row r="15" spans="1:4" s="3" customFormat="1" ht="23.25">
      <c r="A15" s="59"/>
      <c r="B15" s="12"/>
      <c r="C15" s="18"/>
      <c r="D15" s="20"/>
    </row>
    <row r="16" spans="1:4" s="3" customFormat="1" ht="23.25">
      <c r="A16" s="59"/>
      <c r="B16" s="12"/>
      <c r="C16" s="18"/>
      <c r="D16" s="20"/>
    </row>
    <row r="17" spans="1:4" s="3" customFormat="1" ht="23.25">
      <c r="A17" s="59"/>
      <c r="B17" s="12"/>
      <c r="C17" s="18"/>
      <c r="D17" s="20"/>
    </row>
    <row r="18" spans="1:4" s="3" customFormat="1" ht="23.25">
      <c r="A18" s="11"/>
      <c r="B18" s="12"/>
      <c r="C18" s="18"/>
      <c r="D18" s="20"/>
    </row>
    <row r="19" spans="1:4" s="3" customFormat="1" ht="23.25">
      <c r="A19" s="11"/>
      <c r="B19" s="12"/>
      <c r="C19" s="18"/>
      <c r="D19" s="20"/>
    </row>
    <row r="20" spans="1:4" s="3" customFormat="1" ht="23.25">
      <c r="A20" s="273" t="s">
        <v>149</v>
      </c>
      <c r="B20" s="274"/>
      <c r="C20" s="275"/>
      <c r="D20" s="20">
        <v>399234.52</v>
      </c>
    </row>
    <row r="21" spans="1:4" s="3" customFormat="1" ht="23.25">
      <c r="A21" s="11"/>
      <c r="B21" s="12"/>
      <c r="C21" s="18"/>
      <c r="D21" s="20" t="s">
        <v>127</v>
      </c>
    </row>
    <row r="22" spans="1:4" s="3" customFormat="1" ht="23.25">
      <c r="A22" s="261" t="s">
        <v>60</v>
      </c>
      <c r="B22" s="262"/>
      <c r="C22" s="16"/>
      <c r="D22" s="20"/>
    </row>
    <row r="23" spans="1:4" s="3" customFormat="1" ht="23.25">
      <c r="A23" s="13" t="s">
        <v>61</v>
      </c>
      <c r="B23" s="7"/>
      <c r="C23" s="16"/>
      <c r="D23" s="20"/>
    </row>
    <row r="24" spans="1:4" s="3" customFormat="1" ht="23.25">
      <c r="A24" s="13" t="s">
        <v>218</v>
      </c>
      <c r="B24" s="7"/>
      <c r="C24" s="16"/>
      <c r="D24" s="20"/>
    </row>
    <row r="25" spans="1:4" s="3" customFormat="1" ht="23.25">
      <c r="A25" s="13"/>
      <c r="B25" s="7"/>
      <c r="C25" s="16"/>
      <c r="D25" s="20"/>
    </row>
    <row r="26" spans="1:4" s="3" customFormat="1" ht="23.25">
      <c r="A26" s="13"/>
      <c r="B26" s="7"/>
      <c r="C26" s="16"/>
      <c r="D26" s="20"/>
    </row>
    <row r="27" spans="1:4" s="3" customFormat="1" ht="23.25">
      <c r="A27" s="13"/>
      <c r="B27" s="7"/>
      <c r="C27" s="16"/>
      <c r="D27" s="20"/>
    </row>
    <row r="28" spans="1:4" s="3" customFormat="1" ht="23.25">
      <c r="A28" s="13"/>
      <c r="B28" s="7"/>
      <c r="C28" s="16"/>
      <c r="D28" s="20"/>
    </row>
    <row r="29" spans="1:4" s="3" customFormat="1" ht="23.25">
      <c r="A29" s="13"/>
      <c r="B29" s="7"/>
      <c r="C29" s="16"/>
      <c r="D29" s="20"/>
    </row>
    <row r="30" spans="1:4" s="3" customFormat="1" ht="23.25">
      <c r="A30" s="270"/>
      <c r="B30" s="271"/>
      <c r="C30" s="272"/>
      <c r="D30" s="26" t="s">
        <v>127</v>
      </c>
    </row>
    <row r="31" spans="1:4" s="3" customFormat="1" ht="23.25">
      <c r="A31" s="263" t="s">
        <v>303</v>
      </c>
      <c r="B31" s="264"/>
      <c r="C31" s="265"/>
      <c r="D31" s="21">
        <v>20052505.15</v>
      </c>
    </row>
    <row r="32" spans="1:4" s="3" customFormat="1" ht="23.25">
      <c r="A32" s="14" t="s">
        <v>63</v>
      </c>
      <c r="B32" s="15"/>
      <c r="C32" s="14" t="s">
        <v>64</v>
      </c>
      <c r="D32" s="17"/>
    </row>
    <row r="33" spans="1:4" s="3" customFormat="1" ht="23.25">
      <c r="A33" s="10"/>
      <c r="B33" s="16"/>
      <c r="C33" s="10"/>
      <c r="D33" s="18"/>
    </row>
    <row r="34" spans="1:4" s="3" customFormat="1" ht="23.25">
      <c r="A34" s="10" t="s">
        <v>67</v>
      </c>
      <c r="B34" s="16"/>
      <c r="C34" s="10" t="s">
        <v>66</v>
      </c>
      <c r="D34" s="16"/>
    </row>
    <row r="35" spans="1:4" s="3" customFormat="1" ht="23.25">
      <c r="A35" s="266" t="s">
        <v>65</v>
      </c>
      <c r="B35" s="267"/>
      <c r="C35" s="266" t="s">
        <v>65</v>
      </c>
      <c r="D35" s="267"/>
    </row>
    <row r="36" spans="1:4" s="3" customFormat="1" ht="23.25">
      <c r="A36" s="266" t="s">
        <v>216</v>
      </c>
      <c r="B36" s="267"/>
      <c r="C36" s="266" t="s">
        <v>216</v>
      </c>
      <c r="D36" s="267"/>
    </row>
    <row r="37" spans="1:4" s="3" customFormat="1" ht="23.25">
      <c r="A37" s="268" t="s">
        <v>305</v>
      </c>
      <c r="B37" s="269"/>
      <c r="C37" s="268" t="s">
        <v>304</v>
      </c>
      <c r="D37" s="269"/>
    </row>
    <row r="38" s="2" customFormat="1" ht="24"/>
    <row r="39" s="2" customFormat="1" ht="24"/>
    <row r="40" s="2" customFormat="1" ht="24"/>
    <row r="41" s="2" customFormat="1" ht="24"/>
    <row r="42" s="2" customFormat="1" ht="24"/>
    <row r="43" s="2" customFormat="1" ht="24"/>
    <row r="44" s="2" customFormat="1" ht="24"/>
    <row r="45" s="2" customFormat="1" ht="24"/>
    <row r="46" s="2" customFormat="1" ht="24"/>
    <row r="47" s="2" customFormat="1" ht="24"/>
    <row r="48" s="2" customFormat="1" ht="24"/>
    <row r="49" s="2" customFormat="1" ht="24"/>
    <row r="50" s="2" customFormat="1" ht="24"/>
    <row r="51" s="2" customFormat="1" ht="24"/>
    <row r="52" s="2" customFormat="1" ht="24"/>
    <row r="53" s="2" customFormat="1" ht="24"/>
    <row r="54" s="2" customFormat="1" ht="24"/>
    <row r="55" s="2" customFormat="1" ht="24"/>
    <row r="56" s="2" customFormat="1" ht="24"/>
    <row r="57" s="2" customFormat="1" ht="24"/>
    <row r="58" s="2" customFormat="1" ht="24"/>
    <row r="59" s="2" customFormat="1" ht="24"/>
    <row r="60" s="2" customFormat="1" ht="24"/>
    <row r="61" s="2" customFormat="1" ht="24"/>
    <row r="62" s="2" customFormat="1" ht="24"/>
    <row r="63" s="2" customFormat="1" ht="24"/>
    <row r="64" s="2" customFormat="1" ht="24"/>
    <row r="65" s="2" customFormat="1" ht="24"/>
    <row r="66" s="2" customFormat="1" ht="24"/>
    <row r="67" s="2" customFormat="1" ht="24"/>
    <row r="68" s="2" customFormat="1" ht="24"/>
    <row r="69" s="2" customFormat="1" ht="24"/>
    <row r="70" s="2" customFormat="1" ht="24"/>
    <row r="71" s="2" customFormat="1" ht="24"/>
    <row r="72" s="2" customFormat="1" ht="24"/>
    <row r="73" s="2" customFormat="1" ht="24"/>
    <row r="74" s="2" customFormat="1" ht="24"/>
    <row r="75" s="2" customFormat="1" ht="24"/>
    <row r="76" s="2" customFormat="1" ht="24"/>
    <row r="77" s="2" customFormat="1" ht="24"/>
    <row r="78" s="2" customFormat="1" ht="24"/>
    <row r="79" s="2" customFormat="1" ht="24"/>
    <row r="80" s="2" customFormat="1" ht="24"/>
    <row r="81" s="2" customFormat="1" ht="24"/>
    <row r="82" s="2" customFormat="1" ht="24"/>
    <row r="83" s="2" customFormat="1" ht="24"/>
    <row r="84" s="2" customFormat="1" ht="24"/>
    <row r="85" s="2" customFormat="1" ht="24"/>
    <row r="86" s="2" customFormat="1" ht="24"/>
    <row r="87" s="2" customFormat="1" ht="24"/>
    <row r="88" s="2" customFormat="1" ht="24"/>
    <row r="89" s="2" customFormat="1" ht="24"/>
    <row r="90" s="2" customFormat="1" ht="24"/>
    <row r="91" s="2" customFormat="1" ht="24"/>
    <row r="92" s="2" customFormat="1" ht="24"/>
    <row r="93" s="2" customFormat="1" ht="24"/>
    <row r="94" s="2" customFormat="1" ht="24"/>
    <row r="95" s="2" customFormat="1" ht="24"/>
    <row r="96" s="2" customFormat="1" ht="24"/>
    <row r="97" s="2" customFormat="1" ht="24"/>
    <row r="98" s="2" customFormat="1" ht="24"/>
    <row r="99" s="2" customFormat="1" ht="24"/>
    <row r="100" s="2" customFormat="1" ht="24"/>
    <row r="101" s="2" customFormat="1" ht="24"/>
    <row r="102" s="2" customFormat="1" ht="24"/>
    <row r="103" s="2" customFormat="1" ht="24"/>
    <row r="104" s="2" customFormat="1" ht="24"/>
    <row r="105" s="2" customFormat="1" ht="24"/>
    <row r="106" s="2" customFormat="1" ht="24"/>
    <row r="107" s="2" customFormat="1" ht="24"/>
    <row r="108" s="2" customFormat="1" ht="24"/>
    <row r="109" s="2" customFormat="1" ht="24"/>
    <row r="110" s="2" customFormat="1" ht="24"/>
    <row r="111" s="2" customFormat="1" ht="24"/>
    <row r="112" s="2" customFormat="1" ht="24"/>
    <row r="113" s="2" customFormat="1" ht="24"/>
    <row r="114" s="2" customFormat="1" ht="24"/>
    <row r="115" s="2" customFormat="1" ht="24"/>
    <row r="116" s="2" customFormat="1" ht="24"/>
    <row r="117" s="2" customFormat="1" ht="24"/>
    <row r="118" s="2" customFormat="1" ht="24"/>
    <row r="119" s="2" customFormat="1" ht="24"/>
    <row r="120" s="2" customFormat="1" ht="24"/>
    <row r="121" s="2" customFormat="1" ht="24"/>
    <row r="122" s="2" customFormat="1" ht="24"/>
    <row r="123" s="2" customFormat="1" ht="24"/>
    <row r="124" s="2" customFormat="1" ht="24"/>
    <row r="125" s="2" customFormat="1" ht="24"/>
    <row r="126" s="2" customFormat="1" ht="24"/>
    <row r="127" s="2" customFormat="1" ht="24"/>
    <row r="128" s="2" customFormat="1" ht="24"/>
    <row r="129" s="2" customFormat="1" ht="24"/>
    <row r="130" s="2" customFormat="1" ht="24"/>
    <row r="131" s="2" customFormat="1" ht="24"/>
    <row r="132" s="2" customFormat="1" ht="24"/>
    <row r="133" s="2" customFormat="1" ht="24"/>
    <row r="134" s="2" customFormat="1" ht="24"/>
    <row r="135" s="2" customFormat="1" ht="24"/>
    <row r="136" s="2" customFormat="1" ht="24"/>
    <row r="137" s="2" customFormat="1" ht="24"/>
    <row r="138" s="2" customFormat="1" ht="24"/>
    <row r="139" s="2" customFormat="1" ht="24"/>
    <row r="140" s="2" customFormat="1" ht="24"/>
    <row r="141" s="2" customFormat="1" ht="24"/>
    <row r="142" s="2" customFormat="1" ht="24"/>
    <row r="143" s="2" customFormat="1" ht="24"/>
    <row r="144" s="2" customFormat="1" ht="24"/>
    <row r="145" s="2" customFormat="1" ht="24"/>
    <row r="146" s="2" customFormat="1" ht="24"/>
    <row r="147" s="2" customFormat="1" ht="24"/>
    <row r="148" s="2" customFormat="1" ht="24"/>
    <row r="149" s="2" customFormat="1" ht="24"/>
    <row r="150" s="2" customFormat="1" ht="24"/>
    <row r="151" s="2" customFormat="1" ht="24"/>
    <row r="152" s="2" customFormat="1" ht="24"/>
    <row r="153" s="2" customFormat="1" ht="24"/>
    <row r="154" s="2" customFormat="1" ht="24"/>
    <row r="155" s="2" customFormat="1" ht="24"/>
    <row r="156" s="2" customFormat="1" ht="24"/>
    <row r="157" s="2" customFormat="1" ht="24"/>
    <row r="158" s="2" customFormat="1" ht="24"/>
    <row r="159" s="2" customFormat="1" ht="24"/>
    <row r="160" s="2" customFormat="1" ht="24"/>
    <row r="161" s="2" customFormat="1" ht="24"/>
    <row r="162" s="2" customFormat="1" ht="24"/>
    <row r="163" s="2" customFormat="1" ht="24"/>
    <row r="164" s="2" customFormat="1" ht="24"/>
    <row r="165" s="2" customFormat="1" ht="24"/>
    <row r="166" s="2" customFormat="1" ht="24"/>
    <row r="167" s="2" customFormat="1" ht="24"/>
    <row r="168" s="2" customFormat="1" ht="24"/>
    <row r="169" s="2" customFormat="1" ht="24"/>
    <row r="170" s="2" customFormat="1" ht="24"/>
    <row r="171" s="2" customFormat="1" ht="24"/>
    <row r="172" s="2" customFormat="1" ht="24"/>
    <row r="173" s="2" customFormat="1" ht="24"/>
    <row r="174" s="2" customFormat="1" ht="24"/>
    <row r="175" s="2" customFormat="1" ht="24"/>
    <row r="176" s="2" customFormat="1" ht="24"/>
    <row r="177" s="2" customFormat="1" ht="24"/>
    <row r="178" s="2" customFormat="1" ht="24"/>
    <row r="179" s="2" customFormat="1" ht="24"/>
    <row r="180" s="2" customFormat="1" ht="24"/>
    <row r="181" s="2" customFormat="1" ht="24"/>
    <row r="182" s="2" customFormat="1" ht="24"/>
    <row r="183" s="2" customFormat="1" ht="24"/>
    <row r="184" s="2" customFormat="1" ht="24"/>
    <row r="185" s="2" customFormat="1" ht="24"/>
    <row r="186" s="2" customFormat="1" ht="24"/>
    <row r="187" s="2" customFormat="1" ht="24"/>
    <row r="188" s="2" customFormat="1" ht="24"/>
    <row r="189" s="2" customFormat="1" ht="24"/>
    <row r="190" s="2" customFormat="1" ht="24"/>
    <row r="191" s="2" customFormat="1" ht="24"/>
    <row r="192" s="2" customFormat="1" ht="24"/>
    <row r="193" s="2" customFormat="1" ht="24"/>
    <row r="194" s="2" customFormat="1" ht="24"/>
    <row r="195" s="2" customFormat="1" ht="24"/>
    <row r="196" s="2" customFormat="1" ht="24"/>
    <row r="197" s="2" customFormat="1" ht="24"/>
    <row r="198" s="2" customFormat="1" ht="24"/>
    <row r="199" s="2" customFormat="1" ht="24"/>
    <row r="200" s="2" customFormat="1" ht="24"/>
    <row r="201" s="2" customFormat="1" ht="24"/>
    <row r="202" s="2" customFormat="1" ht="24"/>
    <row r="203" s="2" customFormat="1" ht="24"/>
    <row r="204" s="2" customFormat="1" ht="24"/>
    <row r="205" s="2" customFormat="1" ht="24"/>
    <row r="206" s="2" customFormat="1" ht="24"/>
    <row r="207" s="2" customFormat="1" ht="24"/>
    <row r="208" s="2" customFormat="1" ht="24"/>
    <row r="209" s="2" customFormat="1" ht="24"/>
    <row r="210" s="2" customFormat="1" ht="24"/>
    <row r="211" s="2" customFormat="1" ht="24"/>
    <row r="212" s="2" customFormat="1" ht="24"/>
    <row r="213" s="2" customFormat="1" ht="24"/>
    <row r="214" s="2" customFormat="1" ht="24"/>
    <row r="215" s="2" customFormat="1" ht="24"/>
    <row r="216" s="2" customFormat="1" ht="24"/>
    <row r="217" s="2" customFormat="1" ht="24"/>
    <row r="218" s="2" customFormat="1" ht="24"/>
    <row r="219" s="2" customFormat="1" ht="24"/>
    <row r="220" s="2" customFormat="1" ht="24"/>
    <row r="221" s="2" customFormat="1" ht="24"/>
    <row r="222" s="2" customFormat="1" ht="24"/>
    <row r="223" s="2" customFormat="1" ht="24"/>
    <row r="224" s="2" customFormat="1" ht="24"/>
    <row r="225" s="2" customFormat="1" ht="24"/>
    <row r="226" s="2" customFormat="1" ht="24"/>
    <row r="227" s="2" customFormat="1" ht="24"/>
    <row r="228" s="2" customFormat="1" ht="24"/>
    <row r="229" s="2" customFormat="1" ht="24"/>
    <row r="230" s="2" customFormat="1" ht="24"/>
    <row r="231" s="2" customFormat="1" ht="24"/>
    <row r="232" s="2" customFormat="1" ht="24"/>
    <row r="233" s="2" customFormat="1" ht="24"/>
    <row r="234" s="2" customFormat="1" ht="24"/>
    <row r="235" s="2" customFormat="1" ht="24"/>
    <row r="236" s="2" customFormat="1" ht="24"/>
    <row r="237" s="2" customFormat="1" ht="24"/>
    <row r="238" s="2" customFormat="1" ht="24"/>
    <row r="239" s="2" customFormat="1" ht="24"/>
    <row r="240" s="2" customFormat="1" ht="24"/>
    <row r="241" s="2" customFormat="1" ht="24"/>
    <row r="242" s="2" customFormat="1" ht="24"/>
    <row r="243" s="2" customFormat="1" ht="24"/>
    <row r="244" s="2" customFormat="1" ht="24"/>
    <row r="245" s="2" customFormat="1" ht="24"/>
    <row r="246" s="2" customFormat="1" ht="24"/>
    <row r="247" s="2" customFormat="1" ht="24"/>
    <row r="248" s="2" customFormat="1" ht="24"/>
    <row r="249" s="2" customFormat="1" ht="24"/>
    <row r="250" s="2" customFormat="1" ht="24"/>
    <row r="251" s="2" customFormat="1" ht="24"/>
    <row r="252" s="2" customFormat="1" ht="24"/>
    <row r="253" s="2" customFormat="1" ht="24"/>
    <row r="254" s="2" customFormat="1" ht="24"/>
    <row r="255" s="2" customFormat="1" ht="24"/>
    <row r="256" s="2" customFormat="1" ht="24"/>
    <row r="257" s="2" customFormat="1" ht="24"/>
    <row r="258" s="2" customFormat="1" ht="24"/>
    <row r="259" s="2" customFormat="1" ht="24"/>
    <row r="260" s="2" customFormat="1" ht="24"/>
    <row r="261" s="2" customFormat="1" ht="24"/>
    <row r="262" s="2" customFormat="1" ht="24"/>
    <row r="263" s="2" customFormat="1" ht="24"/>
    <row r="264" s="2" customFormat="1" ht="24"/>
    <row r="265" s="2" customFormat="1" ht="24"/>
    <row r="266" s="2" customFormat="1" ht="24"/>
    <row r="267" s="2" customFormat="1" ht="24"/>
    <row r="268" s="2" customFormat="1" ht="24"/>
    <row r="269" s="2" customFormat="1" ht="24"/>
    <row r="270" s="2" customFormat="1" ht="24"/>
    <row r="271" s="2" customFormat="1" ht="24"/>
    <row r="272" s="2" customFormat="1" ht="24"/>
    <row r="273" s="2" customFormat="1" ht="24"/>
    <row r="274" s="2" customFormat="1" ht="24"/>
    <row r="275" s="2" customFormat="1" ht="24"/>
    <row r="276" s="2" customFormat="1" ht="24"/>
    <row r="277" s="2" customFormat="1" ht="24"/>
    <row r="278" s="2" customFormat="1" ht="24"/>
    <row r="279" s="2" customFormat="1" ht="24"/>
    <row r="280" s="2" customFormat="1" ht="24"/>
    <row r="281" s="2" customFormat="1" ht="24"/>
    <row r="282" s="2" customFormat="1" ht="24"/>
    <row r="283" s="2" customFormat="1" ht="24"/>
    <row r="284" s="2" customFormat="1" ht="24"/>
    <row r="285" s="2" customFormat="1" ht="24"/>
    <row r="286" s="2" customFormat="1" ht="24"/>
    <row r="287" s="2" customFormat="1" ht="24"/>
    <row r="288" s="2" customFormat="1" ht="24"/>
    <row r="289" s="2" customFormat="1" ht="24"/>
    <row r="290" s="2" customFormat="1" ht="24"/>
    <row r="291" s="2" customFormat="1" ht="24"/>
    <row r="292" s="2" customFormat="1" ht="24"/>
    <row r="293" s="2" customFormat="1" ht="24"/>
    <row r="294" s="2" customFormat="1" ht="24"/>
    <row r="295" s="2" customFormat="1" ht="24"/>
    <row r="296" s="2" customFormat="1" ht="24"/>
    <row r="297" s="2" customFormat="1" ht="24"/>
    <row r="298" s="2" customFormat="1" ht="24"/>
    <row r="299" s="2" customFormat="1" ht="24"/>
    <row r="300" s="2" customFormat="1" ht="24"/>
    <row r="301" s="2" customFormat="1" ht="24"/>
    <row r="302" s="2" customFormat="1" ht="24"/>
    <row r="303" s="2" customFormat="1" ht="24"/>
    <row r="304" s="2" customFormat="1" ht="24"/>
    <row r="305" s="2" customFormat="1" ht="24"/>
    <row r="306" s="2" customFormat="1" ht="24"/>
    <row r="307" s="2" customFormat="1" ht="24"/>
    <row r="308" s="2" customFormat="1" ht="24"/>
    <row r="309" s="2" customFormat="1" ht="24"/>
    <row r="310" s="2" customFormat="1" ht="24"/>
    <row r="311" s="2" customFormat="1" ht="24"/>
    <row r="312" s="2" customFormat="1" ht="24"/>
    <row r="313" s="2" customFormat="1" ht="24"/>
    <row r="314" s="2" customFormat="1" ht="24"/>
    <row r="315" s="2" customFormat="1" ht="24"/>
    <row r="316" s="2" customFormat="1" ht="24"/>
    <row r="317" s="2" customFormat="1" ht="24"/>
    <row r="318" s="2" customFormat="1" ht="24"/>
    <row r="319" s="2" customFormat="1" ht="24"/>
    <row r="320" s="2" customFormat="1" ht="24"/>
    <row r="321" s="2" customFormat="1" ht="24"/>
    <row r="322" s="2" customFormat="1" ht="24"/>
    <row r="323" s="2" customFormat="1" ht="24"/>
    <row r="324" s="2" customFormat="1" ht="24"/>
    <row r="325" s="2" customFormat="1" ht="24"/>
    <row r="326" s="2" customFormat="1" ht="24"/>
    <row r="327" s="2" customFormat="1" ht="24"/>
    <row r="328" s="2" customFormat="1" ht="24"/>
    <row r="329" s="2" customFormat="1" ht="24"/>
    <row r="330" s="2" customFormat="1" ht="24"/>
    <row r="331" s="2" customFormat="1" ht="24"/>
    <row r="332" s="2" customFormat="1" ht="24"/>
    <row r="333" s="2" customFormat="1" ht="24"/>
    <row r="334" s="2" customFormat="1" ht="24"/>
    <row r="335" s="2" customFormat="1" ht="24"/>
    <row r="336" s="2" customFormat="1" ht="24"/>
    <row r="337" s="2" customFormat="1" ht="24"/>
    <row r="338" s="2" customFormat="1" ht="24"/>
    <row r="339" s="2" customFormat="1" ht="24"/>
    <row r="340" s="2" customFormat="1" ht="24"/>
    <row r="341" s="2" customFormat="1" ht="24"/>
    <row r="342" s="2" customFormat="1" ht="24"/>
    <row r="343" s="2" customFormat="1" ht="24"/>
    <row r="344" s="2" customFormat="1" ht="24"/>
    <row r="345" s="2" customFormat="1" ht="24"/>
    <row r="346" s="2" customFormat="1" ht="24"/>
    <row r="347" s="2" customFormat="1" ht="24"/>
    <row r="348" s="2" customFormat="1" ht="24"/>
    <row r="349" s="2" customFormat="1" ht="24"/>
    <row r="350" s="2" customFormat="1" ht="24"/>
    <row r="351" s="2" customFormat="1" ht="24"/>
    <row r="352" s="2" customFormat="1" ht="24"/>
    <row r="353" s="2" customFormat="1" ht="24"/>
    <row r="354" s="2" customFormat="1" ht="24"/>
    <row r="355" s="2" customFormat="1" ht="24"/>
    <row r="356" s="2" customFormat="1" ht="24"/>
    <row r="357" s="2" customFormat="1" ht="24"/>
    <row r="358" s="2" customFormat="1" ht="24"/>
    <row r="359" s="2" customFormat="1" ht="24"/>
    <row r="360" s="2" customFormat="1" ht="24"/>
    <row r="361" s="2" customFormat="1" ht="24"/>
    <row r="362" s="2" customFormat="1" ht="24"/>
    <row r="363" s="2" customFormat="1" ht="24"/>
    <row r="364" s="2" customFormat="1" ht="24"/>
    <row r="365" s="2" customFormat="1" ht="24"/>
    <row r="366" s="2" customFormat="1" ht="24"/>
    <row r="367" s="2" customFormat="1" ht="24"/>
    <row r="368" s="2" customFormat="1" ht="24"/>
    <row r="369" s="2" customFormat="1" ht="24"/>
    <row r="370" s="2" customFormat="1" ht="24"/>
    <row r="371" s="2" customFormat="1" ht="24"/>
    <row r="372" s="2" customFormat="1" ht="24"/>
    <row r="373" s="2" customFormat="1" ht="24"/>
    <row r="374" s="2" customFormat="1" ht="24"/>
    <row r="375" s="2" customFormat="1" ht="24"/>
    <row r="376" s="2" customFormat="1" ht="24"/>
    <row r="377" s="2" customFormat="1" ht="24"/>
    <row r="378" s="2" customFormat="1" ht="24"/>
    <row r="379" s="2" customFormat="1" ht="24"/>
    <row r="380" s="2" customFormat="1" ht="24"/>
    <row r="381" s="2" customFormat="1" ht="24"/>
    <row r="382" s="2" customFormat="1" ht="24"/>
    <row r="383" s="2" customFormat="1" ht="24"/>
    <row r="384" s="2" customFormat="1" ht="24"/>
    <row r="385" s="2" customFormat="1" ht="24"/>
    <row r="386" s="2" customFormat="1" ht="24"/>
    <row r="387" s="2" customFormat="1" ht="24"/>
    <row r="388" s="2" customFormat="1" ht="24"/>
    <row r="389" s="2" customFormat="1" ht="24"/>
    <row r="390" s="2" customFormat="1" ht="24"/>
    <row r="391" s="2" customFormat="1" ht="24"/>
    <row r="392" s="2" customFormat="1" ht="24"/>
    <row r="393" s="2" customFormat="1" ht="24"/>
    <row r="394" s="2" customFormat="1" ht="24"/>
    <row r="395" s="2" customFormat="1" ht="24"/>
    <row r="396" s="2" customFormat="1" ht="24"/>
    <row r="397" s="2" customFormat="1" ht="24"/>
    <row r="398" s="2" customFormat="1" ht="24"/>
    <row r="399" s="2" customFormat="1" ht="24"/>
    <row r="400" s="2" customFormat="1" ht="24"/>
    <row r="401" s="2" customFormat="1" ht="24"/>
    <row r="402" s="2" customFormat="1" ht="24"/>
    <row r="403" s="2" customFormat="1" ht="24"/>
    <row r="404" s="2" customFormat="1" ht="24"/>
    <row r="405" s="2" customFormat="1" ht="24"/>
    <row r="406" s="2" customFormat="1" ht="24"/>
    <row r="407" s="2" customFormat="1" ht="24"/>
    <row r="408" s="2" customFormat="1" ht="24"/>
    <row r="409" s="2" customFormat="1" ht="24"/>
    <row r="410" s="2" customFormat="1" ht="24"/>
    <row r="411" s="2" customFormat="1" ht="24"/>
    <row r="412" s="2" customFormat="1" ht="24"/>
    <row r="413" s="2" customFormat="1" ht="24"/>
    <row r="414" s="2" customFormat="1" ht="24"/>
    <row r="415" s="2" customFormat="1" ht="24"/>
    <row r="416" s="2" customFormat="1" ht="24"/>
    <row r="417" s="2" customFormat="1" ht="24"/>
    <row r="418" s="2" customFormat="1" ht="24"/>
    <row r="419" s="2" customFormat="1" ht="24"/>
    <row r="420" s="2" customFormat="1" ht="24"/>
    <row r="421" s="2" customFormat="1" ht="24"/>
    <row r="422" s="2" customFormat="1" ht="24"/>
    <row r="423" s="2" customFormat="1" ht="24"/>
    <row r="424" s="2" customFormat="1" ht="24"/>
    <row r="425" s="2" customFormat="1" ht="24"/>
    <row r="426" s="2" customFormat="1" ht="24"/>
    <row r="427" s="2" customFormat="1" ht="24"/>
    <row r="428" s="2" customFormat="1" ht="24"/>
    <row r="429" s="2" customFormat="1" ht="24"/>
    <row r="430" s="2" customFormat="1" ht="24"/>
    <row r="431" s="2" customFormat="1" ht="24"/>
    <row r="432" s="2" customFormat="1" ht="24"/>
    <row r="433" s="2" customFormat="1" ht="24"/>
    <row r="434" s="2" customFormat="1" ht="24"/>
    <row r="435" s="2" customFormat="1" ht="24"/>
    <row r="436" s="2" customFormat="1" ht="24"/>
    <row r="437" s="2" customFormat="1" ht="24"/>
    <row r="438" s="2" customFormat="1" ht="24"/>
    <row r="439" s="2" customFormat="1" ht="24"/>
    <row r="440" s="2" customFormat="1" ht="24"/>
    <row r="441" s="2" customFormat="1" ht="24"/>
    <row r="442" s="2" customFormat="1" ht="24"/>
    <row r="443" s="2" customFormat="1" ht="24"/>
    <row r="444" s="2" customFormat="1" ht="24"/>
    <row r="445" s="2" customFormat="1" ht="24"/>
    <row r="446" s="2" customFormat="1" ht="24"/>
    <row r="447" s="2" customFormat="1" ht="24"/>
    <row r="448" s="2" customFormat="1" ht="24"/>
    <row r="449" s="2" customFormat="1" ht="24"/>
    <row r="450" s="2" customFormat="1" ht="24"/>
    <row r="451" s="2" customFormat="1" ht="24"/>
    <row r="452" s="2" customFormat="1" ht="24"/>
  </sheetData>
  <sheetProtection/>
  <mergeCells count="18">
    <mergeCell ref="A20:C20"/>
    <mergeCell ref="A4:C4"/>
    <mergeCell ref="A1:B1"/>
    <mergeCell ref="C1:D1"/>
    <mergeCell ref="A2:B2"/>
    <mergeCell ref="C2:D2"/>
    <mergeCell ref="C3:D3"/>
    <mergeCell ref="A3:B3"/>
    <mergeCell ref="A13:B13"/>
    <mergeCell ref="A22:B22"/>
    <mergeCell ref="A31:C31"/>
    <mergeCell ref="A35:B35"/>
    <mergeCell ref="C35:D35"/>
    <mergeCell ref="A37:B37"/>
    <mergeCell ref="A30:C30"/>
    <mergeCell ref="C37:D37"/>
    <mergeCell ref="C36:D36"/>
    <mergeCell ref="A36:B36"/>
  </mergeCells>
  <printOptions/>
  <pageMargins left="0.67" right="0.3" top="0.33" bottom="0.14" header="0.29" footer="0.12"/>
  <pageSetup horizontalDpi="300" verticalDpi="300" orientation="portrait" paperSize="9" r:id="rId1"/>
  <headerFooter alignWithMargins="0">
    <oddFooter>&amp;C&amp;Z&amp;F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P69"/>
  <sheetViews>
    <sheetView zoomScale="160" zoomScaleNormal="160" zoomScalePageLayoutView="0" workbookViewId="0" topLeftCell="A16">
      <selection activeCell="D26" sqref="D26"/>
    </sheetView>
  </sheetViews>
  <sheetFormatPr defaultColWidth="9.140625" defaultRowHeight="21.75"/>
  <cols>
    <col min="1" max="1" width="22.8515625" style="0" customWidth="1"/>
    <col min="2" max="3" width="12.8515625" style="0" customWidth="1"/>
    <col min="4" max="4" width="12.140625" style="0" customWidth="1"/>
    <col min="5" max="5" width="11.00390625" style="0" customWidth="1"/>
    <col min="6" max="6" width="11.7109375" style="0" customWidth="1"/>
    <col min="7" max="8" width="11.57421875" style="0" customWidth="1"/>
    <col min="9" max="9" width="11.00390625" style="0" customWidth="1"/>
    <col min="10" max="10" width="10.28125" style="0" customWidth="1"/>
    <col min="11" max="11" width="10.57421875" style="0" customWidth="1"/>
    <col min="12" max="12" width="11.421875" style="0" customWidth="1"/>
    <col min="13" max="13" width="10.7109375" style="0" customWidth="1"/>
    <col min="14" max="14" width="11.140625" style="0" customWidth="1"/>
    <col min="15" max="15" width="11.00390625" style="0" customWidth="1"/>
    <col min="16" max="16" width="14.140625" style="0" customWidth="1"/>
  </cols>
  <sheetData>
    <row r="1" spans="1:15" s="130" customFormat="1" ht="17.25">
      <c r="A1" s="287" t="s">
        <v>175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1:15" s="130" customFormat="1" ht="17.25">
      <c r="A2" s="287" t="s">
        <v>176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</row>
    <row r="3" spans="1:15" s="130" customFormat="1" ht="17.25">
      <c r="A3" s="288" t="s">
        <v>242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</row>
    <row r="4" spans="1:15" s="130" customFormat="1" ht="17.25">
      <c r="A4" s="131" t="s">
        <v>30</v>
      </c>
      <c r="B4" s="132" t="s">
        <v>27</v>
      </c>
      <c r="C4" s="133" t="s">
        <v>18</v>
      </c>
      <c r="D4" s="132" t="s">
        <v>177</v>
      </c>
      <c r="E4" s="133" t="s">
        <v>178</v>
      </c>
      <c r="F4" s="132" t="s">
        <v>179</v>
      </c>
      <c r="G4" s="133" t="s">
        <v>180</v>
      </c>
      <c r="H4" s="132" t="s">
        <v>181</v>
      </c>
      <c r="I4" s="133" t="s">
        <v>182</v>
      </c>
      <c r="J4" s="132" t="s">
        <v>183</v>
      </c>
      <c r="K4" s="133" t="s">
        <v>184</v>
      </c>
      <c r="L4" s="132" t="s">
        <v>185</v>
      </c>
      <c r="M4" s="133" t="s">
        <v>186</v>
      </c>
      <c r="N4" s="133" t="s">
        <v>187</v>
      </c>
      <c r="O4" s="133" t="s">
        <v>42</v>
      </c>
    </row>
    <row r="5" spans="1:15" s="130" customFormat="1" ht="17.25">
      <c r="A5" s="134"/>
      <c r="B5" s="135"/>
      <c r="C5" s="136"/>
      <c r="D5" s="135"/>
      <c r="E5" s="136" t="s">
        <v>188</v>
      </c>
      <c r="F5" s="135"/>
      <c r="G5" s="136"/>
      <c r="H5" s="135" t="s">
        <v>189</v>
      </c>
      <c r="I5" s="136" t="s">
        <v>190</v>
      </c>
      <c r="J5" s="135" t="s">
        <v>191</v>
      </c>
      <c r="K5" s="136" t="s">
        <v>192</v>
      </c>
      <c r="L5" s="135" t="s">
        <v>193</v>
      </c>
      <c r="M5" s="136"/>
      <c r="N5" s="136" t="s">
        <v>194</v>
      </c>
      <c r="O5" s="136"/>
    </row>
    <row r="6" spans="1:15" s="130" customFormat="1" ht="17.25">
      <c r="A6" s="134"/>
      <c r="B6" s="135"/>
      <c r="C6" s="136"/>
      <c r="D6" s="135"/>
      <c r="E6" s="136"/>
      <c r="F6" s="135"/>
      <c r="G6" s="136"/>
      <c r="H6" s="135"/>
      <c r="I6" s="137"/>
      <c r="J6" s="136" t="s">
        <v>195</v>
      </c>
      <c r="K6" s="135" t="s">
        <v>196</v>
      </c>
      <c r="L6" s="136" t="s">
        <v>197</v>
      </c>
      <c r="M6" s="138"/>
      <c r="N6" s="136"/>
      <c r="O6" s="136"/>
    </row>
    <row r="7" spans="1:15" s="130" customFormat="1" ht="17.25">
      <c r="A7" s="134"/>
      <c r="B7" s="135"/>
      <c r="C7" s="136"/>
      <c r="D7" s="135" t="s">
        <v>198</v>
      </c>
      <c r="E7" s="136" t="s">
        <v>199</v>
      </c>
      <c r="F7" s="135" t="s">
        <v>200</v>
      </c>
      <c r="G7" s="136" t="s">
        <v>201</v>
      </c>
      <c r="H7" s="135" t="s">
        <v>202</v>
      </c>
      <c r="I7" s="136" t="s">
        <v>203</v>
      </c>
      <c r="J7" s="135" t="s">
        <v>204</v>
      </c>
      <c r="K7" s="136" t="s">
        <v>205</v>
      </c>
      <c r="L7" s="135" t="s">
        <v>206</v>
      </c>
      <c r="M7" s="136" t="s">
        <v>207</v>
      </c>
      <c r="N7" s="136" t="s">
        <v>208</v>
      </c>
      <c r="O7" s="136" t="s">
        <v>209</v>
      </c>
    </row>
    <row r="8" spans="1:15" s="130" customFormat="1" ht="17.25">
      <c r="A8" s="160" t="s">
        <v>41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2"/>
    </row>
    <row r="9" spans="1:16" s="130" customFormat="1" ht="17.25">
      <c r="A9" s="162" t="s">
        <v>42</v>
      </c>
      <c r="B9" s="161">
        <v>1929200</v>
      </c>
      <c r="C9" s="161">
        <v>833664</v>
      </c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4">
        <v>833664</v>
      </c>
      <c r="P9" s="149">
        <f>SUM(O9)</f>
        <v>833664</v>
      </c>
    </row>
    <row r="10" spans="1:16" s="169" customFormat="1" ht="17.25">
      <c r="A10" s="171" t="s">
        <v>225</v>
      </c>
      <c r="B10" s="172">
        <v>0</v>
      </c>
      <c r="C10" s="172">
        <v>5884800</v>
      </c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80">
        <v>5884800</v>
      </c>
      <c r="P10" s="237"/>
    </row>
    <row r="11" spans="1:16" s="183" customFormat="1" ht="17.25">
      <c r="A11" s="162" t="s">
        <v>140</v>
      </c>
      <c r="B11" s="161">
        <v>10867201</v>
      </c>
      <c r="C11" s="165">
        <v>7189959</v>
      </c>
      <c r="D11" s="161">
        <v>5183476</v>
      </c>
      <c r="E11" s="182">
        <v>0</v>
      </c>
      <c r="F11" s="182">
        <v>506776</v>
      </c>
      <c r="G11" s="182">
        <v>567138</v>
      </c>
      <c r="H11" s="182">
        <v>151712</v>
      </c>
      <c r="I11" s="182">
        <v>0</v>
      </c>
      <c r="J11" s="182">
        <v>0</v>
      </c>
      <c r="K11" s="182">
        <v>0</v>
      </c>
      <c r="L11" s="182">
        <v>635447</v>
      </c>
      <c r="M11" s="182">
        <v>145410</v>
      </c>
      <c r="N11" s="182">
        <v>0</v>
      </c>
      <c r="O11" s="166"/>
      <c r="P11" s="237"/>
    </row>
    <row r="12" spans="1:16" s="130" customFormat="1" ht="17.25">
      <c r="A12" s="162" t="s">
        <v>239</v>
      </c>
      <c r="B12" s="161">
        <v>5434170</v>
      </c>
      <c r="C12" s="165">
        <v>3288154</v>
      </c>
      <c r="D12" s="161">
        <v>881720</v>
      </c>
      <c r="E12" s="182">
        <v>0</v>
      </c>
      <c r="F12" s="182">
        <v>527100</v>
      </c>
      <c r="G12" s="182">
        <v>0</v>
      </c>
      <c r="H12" s="182">
        <v>98418</v>
      </c>
      <c r="I12" s="182">
        <v>1445694</v>
      </c>
      <c r="J12" s="182">
        <v>0</v>
      </c>
      <c r="K12" s="182">
        <v>0</v>
      </c>
      <c r="L12" s="182">
        <v>146400</v>
      </c>
      <c r="M12" s="182">
        <v>188822</v>
      </c>
      <c r="N12" s="182">
        <v>0</v>
      </c>
      <c r="O12" s="166"/>
      <c r="P12" s="237"/>
    </row>
    <row r="13" spans="1:16" s="169" customFormat="1" ht="17.25">
      <c r="A13" s="171" t="s">
        <v>236</v>
      </c>
      <c r="B13" s="172">
        <v>0</v>
      </c>
      <c r="C13" s="178">
        <v>324000</v>
      </c>
      <c r="D13" s="172">
        <v>0</v>
      </c>
      <c r="E13" s="172">
        <v>0</v>
      </c>
      <c r="F13" s="172">
        <v>324000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2">
        <v>0</v>
      </c>
      <c r="N13" s="172">
        <v>0</v>
      </c>
      <c r="O13" s="174"/>
      <c r="P13" s="168"/>
    </row>
    <row r="14" spans="1:16" s="130" customFormat="1" ht="17.25">
      <c r="A14" s="162" t="s">
        <v>7</v>
      </c>
      <c r="B14" s="167">
        <v>3712811.5</v>
      </c>
      <c r="C14" s="167">
        <v>739326.25</v>
      </c>
      <c r="D14" s="161">
        <v>224733</v>
      </c>
      <c r="E14" s="161">
        <v>114600</v>
      </c>
      <c r="F14" s="161">
        <v>51287.75</v>
      </c>
      <c r="G14" s="161">
        <v>221822</v>
      </c>
      <c r="H14" s="161">
        <v>21302</v>
      </c>
      <c r="I14" s="161">
        <v>0</v>
      </c>
      <c r="J14" s="161">
        <v>0</v>
      </c>
      <c r="K14" s="161">
        <v>0</v>
      </c>
      <c r="L14" s="161">
        <v>83116.5</v>
      </c>
      <c r="M14" s="161">
        <v>22465</v>
      </c>
      <c r="N14" s="161">
        <v>0</v>
      </c>
      <c r="O14" s="166"/>
      <c r="P14" s="149">
        <f aca="true" t="shared" si="0" ref="P14:P24">SUM(D14:O14)</f>
        <v>739326.25</v>
      </c>
    </row>
    <row r="15" spans="1:16" s="130" customFormat="1" ht="17.25">
      <c r="A15" s="162" t="s">
        <v>8</v>
      </c>
      <c r="B15" s="167">
        <v>7805287.5</v>
      </c>
      <c r="C15" s="167">
        <v>4644405.31</v>
      </c>
      <c r="D15" s="161">
        <v>1966275.15</v>
      </c>
      <c r="E15" s="161">
        <v>764542</v>
      </c>
      <c r="F15" s="161">
        <v>757960</v>
      </c>
      <c r="G15" s="161">
        <v>306145.77</v>
      </c>
      <c r="H15" s="161">
        <v>71198</v>
      </c>
      <c r="I15" s="161">
        <v>0</v>
      </c>
      <c r="J15" s="161">
        <v>166652</v>
      </c>
      <c r="K15" s="161">
        <v>232661</v>
      </c>
      <c r="L15" s="161">
        <v>43105.39</v>
      </c>
      <c r="M15" s="161">
        <v>335866</v>
      </c>
      <c r="N15" s="161">
        <v>0</v>
      </c>
      <c r="O15" s="166"/>
      <c r="P15" s="149">
        <f>SUM(D15:O15)</f>
        <v>4644405.31</v>
      </c>
    </row>
    <row r="16" spans="1:16" s="169" customFormat="1" ht="17.25">
      <c r="A16" s="171" t="s">
        <v>226</v>
      </c>
      <c r="B16" s="173">
        <v>0</v>
      </c>
      <c r="C16" s="173">
        <v>0</v>
      </c>
      <c r="D16" s="172">
        <v>0</v>
      </c>
      <c r="E16" s="172">
        <v>0</v>
      </c>
      <c r="F16" s="172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2">
        <v>0</v>
      </c>
      <c r="N16" s="172">
        <v>0</v>
      </c>
      <c r="O16" s="174"/>
      <c r="P16" s="168"/>
    </row>
    <row r="17" spans="1:16" s="130" customFormat="1" ht="17.25">
      <c r="A17" s="162" t="s">
        <v>9</v>
      </c>
      <c r="B17" s="167">
        <v>4981840</v>
      </c>
      <c r="C17" s="167">
        <v>2353733.29</v>
      </c>
      <c r="D17" s="161">
        <v>326480</v>
      </c>
      <c r="E17" s="161">
        <v>0</v>
      </c>
      <c r="F17" s="161">
        <v>1035030.29</v>
      </c>
      <c r="G17" s="161">
        <v>10516</v>
      </c>
      <c r="H17" s="161">
        <v>32477</v>
      </c>
      <c r="I17" s="161">
        <v>718503</v>
      </c>
      <c r="J17" s="161">
        <v>0</v>
      </c>
      <c r="K17" s="161">
        <v>0</v>
      </c>
      <c r="L17" s="161">
        <v>204899</v>
      </c>
      <c r="M17" s="161">
        <v>25828</v>
      </c>
      <c r="N17" s="161">
        <v>0</v>
      </c>
      <c r="O17" s="166"/>
      <c r="P17" s="152">
        <f t="shared" si="0"/>
        <v>2353733.29</v>
      </c>
    </row>
    <row r="18" spans="1:16" s="169" customFormat="1" ht="17.25">
      <c r="A18" s="171" t="s">
        <v>227</v>
      </c>
      <c r="B18" s="173">
        <v>0</v>
      </c>
      <c r="C18" s="173">
        <v>0</v>
      </c>
      <c r="D18" s="172">
        <v>0</v>
      </c>
      <c r="E18" s="172">
        <v>0</v>
      </c>
      <c r="F18" s="172">
        <v>0</v>
      </c>
      <c r="G18" s="172">
        <v>0</v>
      </c>
      <c r="H18" s="172">
        <v>0</v>
      </c>
      <c r="I18" s="172">
        <v>0</v>
      </c>
      <c r="J18" s="172">
        <v>0</v>
      </c>
      <c r="K18" s="172">
        <v>0</v>
      </c>
      <c r="L18" s="172">
        <v>0</v>
      </c>
      <c r="M18" s="172">
        <v>0</v>
      </c>
      <c r="N18" s="172">
        <v>0</v>
      </c>
      <c r="O18" s="174"/>
      <c r="P18" s="170"/>
    </row>
    <row r="19" spans="1:16" s="130" customFormat="1" ht="17.25">
      <c r="A19" s="162" t="s">
        <v>10</v>
      </c>
      <c r="B19" s="167">
        <v>540000</v>
      </c>
      <c r="C19" s="167">
        <v>333795.36</v>
      </c>
      <c r="D19" s="161">
        <v>328989.34</v>
      </c>
      <c r="E19" s="161">
        <v>0</v>
      </c>
      <c r="F19" s="161">
        <v>0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4806.02</v>
      </c>
      <c r="N19" s="161">
        <v>0</v>
      </c>
      <c r="O19" s="166"/>
      <c r="P19" s="149">
        <f t="shared" si="0"/>
        <v>333795.36000000004</v>
      </c>
    </row>
    <row r="20" spans="1:16" s="130" customFormat="1" ht="17.25">
      <c r="A20" s="162" t="s">
        <v>210</v>
      </c>
      <c r="B20" s="167">
        <v>2337300</v>
      </c>
      <c r="C20" s="167">
        <v>1422344.3</v>
      </c>
      <c r="D20" s="161">
        <v>67104.99</v>
      </c>
      <c r="E20" s="161">
        <v>0</v>
      </c>
      <c r="F20" s="161">
        <v>0</v>
      </c>
      <c r="G20" s="161">
        <v>87425</v>
      </c>
      <c r="H20" s="161">
        <v>1242814.31</v>
      </c>
      <c r="I20" s="161">
        <v>0</v>
      </c>
      <c r="J20" s="161">
        <v>0</v>
      </c>
      <c r="K20" s="161">
        <v>0</v>
      </c>
      <c r="L20" s="161">
        <v>25000</v>
      </c>
      <c r="M20" s="161">
        <v>0</v>
      </c>
      <c r="N20" s="161">
        <v>0</v>
      </c>
      <c r="O20" s="166"/>
      <c r="P20" s="152">
        <f t="shared" si="0"/>
        <v>1422344.3</v>
      </c>
    </row>
    <row r="21" spans="1:16" s="169" customFormat="1" ht="17.25">
      <c r="A21" s="171" t="s">
        <v>235</v>
      </c>
      <c r="B21" s="173">
        <v>0</v>
      </c>
      <c r="C21" s="173">
        <v>1823000</v>
      </c>
      <c r="D21" s="172">
        <v>0</v>
      </c>
      <c r="E21" s="172">
        <v>0</v>
      </c>
      <c r="F21" s="172">
        <v>0</v>
      </c>
      <c r="G21" s="172">
        <v>0</v>
      </c>
      <c r="H21" s="172">
        <v>0</v>
      </c>
      <c r="I21" s="172">
        <v>0</v>
      </c>
      <c r="J21" s="172">
        <v>0</v>
      </c>
      <c r="K21" s="172">
        <v>0</v>
      </c>
      <c r="L21" s="172">
        <v>1823000</v>
      </c>
      <c r="M21" s="172">
        <v>0</v>
      </c>
      <c r="N21" s="172">
        <v>0</v>
      </c>
      <c r="O21" s="174"/>
      <c r="P21" s="170"/>
    </row>
    <row r="22" spans="1:16" s="130" customFormat="1" ht="17.25">
      <c r="A22" s="162" t="s">
        <v>211</v>
      </c>
      <c r="B22" s="167">
        <v>10273800</v>
      </c>
      <c r="C22" s="167">
        <v>1959000</v>
      </c>
      <c r="D22" s="161">
        <v>0</v>
      </c>
      <c r="E22" s="161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1959000</v>
      </c>
      <c r="M22" s="161">
        <v>0</v>
      </c>
      <c r="N22" s="161">
        <v>0</v>
      </c>
      <c r="O22" s="166"/>
      <c r="P22" s="152">
        <v>0</v>
      </c>
    </row>
    <row r="23" spans="1:16" s="130" customFormat="1" ht="17.25">
      <c r="A23" s="162" t="s">
        <v>11</v>
      </c>
      <c r="B23" s="167">
        <v>6179600</v>
      </c>
      <c r="C23" s="167">
        <v>1912843.2</v>
      </c>
      <c r="D23" s="161">
        <v>0</v>
      </c>
      <c r="E23" s="161">
        <v>0</v>
      </c>
      <c r="F23" s="161">
        <v>1840000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72843.2</v>
      </c>
      <c r="O23" s="166"/>
      <c r="P23" s="152">
        <f t="shared" si="0"/>
        <v>1912843.2</v>
      </c>
    </row>
    <row r="24" spans="1:16" s="130" customFormat="1" ht="17.25">
      <c r="A24" s="139" t="s">
        <v>18</v>
      </c>
      <c r="B24" s="158">
        <f aca="true" t="shared" si="1" ref="B24:O24">SUM(B9:B23)</f>
        <v>54061210</v>
      </c>
      <c r="C24" s="159">
        <f t="shared" si="1"/>
        <v>32709024.709999997</v>
      </c>
      <c r="D24" s="142">
        <f t="shared" si="1"/>
        <v>8978778.48</v>
      </c>
      <c r="E24" s="142">
        <f t="shared" si="1"/>
        <v>879142</v>
      </c>
      <c r="F24" s="142">
        <f t="shared" si="1"/>
        <v>5042154.04</v>
      </c>
      <c r="G24" s="142">
        <f t="shared" si="1"/>
        <v>1193046.77</v>
      </c>
      <c r="H24" s="142">
        <f t="shared" si="1"/>
        <v>1617921.31</v>
      </c>
      <c r="I24" s="142">
        <f t="shared" si="1"/>
        <v>2164197</v>
      </c>
      <c r="J24" s="142">
        <f t="shared" si="1"/>
        <v>166652</v>
      </c>
      <c r="K24" s="142">
        <f t="shared" si="1"/>
        <v>232661</v>
      </c>
      <c r="L24" s="142">
        <f t="shared" si="1"/>
        <v>4919967.890000001</v>
      </c>
      <c r="M24" s="142">
        <f t="shared" si="1"/>
        <v>723197.02</v>
      </c>
      <c r="N24" s="142">
        <f t="shared" si="1"/>
        <v>72843.2</v>
      </c>
      <c r="O24" s="143">
        <f t="shared" si="1"/>
        <v>6718464</v>
      </c>
      <c r="P24" s="149">
        <f t="shared" si="0"/>
        <v>32709024.709999997</v>
      </c>
    </row>
    <row r="25" spans="1:15" s="130" customFormat="1" ht="17.25">
      <c r="A25" s="160" t="s">
        <v>32</v>
      </c>
      <c r="B25" s="161"/>
      <c r="C25" s="161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4"/>
    </row>
    <row r="26" spans="1:15" s="130" customFormat="1" ht="17.25">
      <c r="A26" s="162" t="s">
        <v>33</v>
      </c>
      <c r="B26" s="161">
        <v>3280000</v>
      </c>
      <c r="C26" s="167">
        <v>2798358.7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4"/>
    </row>
    <row r="27" spans="1:15" s="130" customFormat="1" ht="17.25">
      <c r="A27" s="162" t="s">
        <v>142</v>
      </c>
      <c r="B27" s="161">
        <v>662000</v>
      </c>
      <c r="C27" s="167">
        <v>677744.6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4"/>
    </row>
    <row r="28" spans="1:15" s="130" customFormat="1" ht="17.25">
      <c r="A28" s="162" t="s">
        <v>35</v>
      </c>
      <c r="B28" s="161">
        <v>550000</v>
      </c>
      <c r="C28" s="167">
        <v>476836.8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4" t="s">
        <v>127</v>
      </c>
    </row>
    <row r="29" spans="1:15" s="130" customFormat="1" ht="17.25">
      <c r="A29" s="162" t="s">
        <v>37</v>
      </c>
      <c r="B29" s="167">
        <v>70000</v>
      </c>
      <c r="C29" s="167">
        <v>83830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4"/>
    </row>
    <row r="30" spans="1:15" s="130" customFormat="1" ht="17.25">
      <c r="A30" s="162" t="s">
        <v>212</v>
      </c>
      <c r="B30" s="161">
        <v>38629210</v>
      </c>
      <c r="C30" s="167">
        <v>29618465.79</v>
      </c>
      <c r="D30" s="145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4"/>
    </row>
    <row r="31" spans="1:15" s="130" customFormat="1" ht="17.25">
      <c r="A31" s="162" t="s">
        <v>213</v>
      </c>
      <c r="B31" s="161">
        <v>10870000</v>
      </c>
      <c r="C31" s="167">
        <v>10354556</v>
      </c>
      <c r="D31" s="140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</row>
    <row r="32" spans="1:15" s="130" customFormat="1" ht="17.25">
      <c r="A32" s="171" t="s">
        <v>214</v>
      </c>
      <c r="B32" s="172">
        <v>0</v>
      </c>
      <c r="C32" s="173">
        <v>10998980</v>
      </c>
      <c r="D32" s="14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</row>
    <row r="33" spans="1:15" s="130" customFormat="1" ht="18" thickBot="1">
      <c r="A33" s="141" t="s">
        <v>18</v>
      </c>
      <c r="B33" s="146">
        <f>SUM(B26:B32)</f>
        <v>54061210</v>
      </c>
      <c r="C33" s="146">
        <f>SUM(C26:C32)</f>
        <v>55008771.89</v>
      </c>
      <c r="D33" s="147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</row>
    <row r="34" spans="1:15" s="130" customFormat="1" ht="18.75" thickBot="1" thickTop="1">
      <c r="A34" s="291" t="s">
        <v>215</v>
      </c>
      <c r="B34" s="292"/>
      <c r="C34" s="148">
        <f>C33-C24</f>
        <v>22299747.180000003</v>
      </c>
      <c r="D34" s="140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</row>
    <row r="35" s="130" customFormat="1" ht="18" thickTop="1"/>
    <row r="36" spans="1:15" s="130" customFormat="1" ht="17.25">
      <c r="A36" s="287" t="s">
        <v>175</v>
      </c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</row>
    <row r="37" spans="1:15" s="130" customFormat="1" ht="17.25">
      <c r="A37" s="287" t="s">
        <v>176</v>
      </c>
      <c r="B37" s="287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</row>
    <row r="38" spans="1:15" s="130" customFormat="1" ht="17.25">
      <c r="A38" s="288" t="s">
        <v>242</v>
      </c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</row>
    <row r="39" spans="1:15" s="130" customFormat="1" ht="17.25">
      <c r="A39" s="131" t="s">
        <v>30</v>
      </c>
      <c r="B39" s="132" t="s">
        <v>27</v>
      </c>
      <c r="C39" s="133" t="s">
        <v>18</v>
      </c>
      <c r="D39" s="132" t="s">
        <v>177</v>
      </c>
      <c r="E39" s="133" t="s">
        <v>178</v>
      </c>
      <c r="F39" s="132" t="s">
        <v>179</v>
      </c>
      <c r="G39" s="133" t="s">
        <v>180</v>
      </c>
      <c r="H39" s="132" t="s">
        <v>181</v>
      </c>
      <c r="I39" s="133" t="s">
        <v>182</v>
      </c>
      <c r="J39" s="132" t="s">
        <v>183</v>
      </c>
      <c r="K39" s="133" t="s">
        <v>184</v>
      </c>
      <c r="L39" s="132" t="s">
        <v>185</v>
      </c>
      <c r="M39" s="133" t="s">
        <v>186</v>
      </c>
      <c r="N39" s="133" t="s">
        <v>187</v>
      </c>
      <c r="O39" s="133" t="s">
        <v>42</v>
      </c>
    </row>
    <row r="40" spans="1:15" s="130" customFormat="1" ht="17.25">
      <c r="A40" s="134"/>
      <c r="B40" s="135"/>
      <c r="C40" s="136"/>
      <c r="D40" s="135"/>
      <c r="E40" s="136" t="s">
        <v>188</v>
      </c>
      <c r="F40" s="135"/>
      <c r="G40" s="136"/>
      <c r="H40" s="135" t="s">
        <v>189</v>
      </c>
      <c r="I40" s="136" t="s">
        <v>190</v>
      </c>
      <c r="J40" s="135" t="s">
        <v>191</v>
      </c>
      <c r="K40" s="136" t="s">
        <v>192</v>
      </c>
      <c r="L40" s="135" t="s">
        <v>193</v>
      </c>
      <c r="M40" s="136"/>
      <c r="N40" s="136" t="s">
        <v>194</v>
      </c>
      <c r="O40" s="136"/>
    </row>
    <row r="41" spans="1:15" s="130" customFormat="1" ht="17.25">
      <c r="A41" s="134"/>
      <c r="B41" s="135"/>
      <c r="C41" s="136"/>
      <c r="D41" s="135"/>
      <c r="E41" s="136"/>
      <c r="F41" s="135"/>
      <c r="G41" s="136"/>
      <c r="H41" s="135"/>
      <c r="I41" s="137"/>
      <c r="J41" s="136" t="s">
        <v>195</v>
      </c>
      <c r="K41" s="135" t="s">
        <v>196</v>
      </c>
      <c r="L41" s="136" t="s">
        <v>197</v>
      </c>
      <c r="M41" s="138"/>
      <c r="N41" s="136"/>
      <c r="O41" s="136"/>
    </row>
    <row r="42" spans="1:15" s="130" customFormat="1" ht="17.25">
      <c r="A42" s="134"/>
      <c r="B42" s="135"/>
      <c r="C42" s="136"/>
      <c r="D42" s="135" t="s">
        <v>198</v>
      </c>
      <c r="E42" s="136" t="s">
        <v>199</v>
      </c>
      <c r="F42" s="135" t="s">
        <v>200</v>
      </c>
      <c r="G42" s="136" t="s">
        <v>201</v>
      </c>
      <c r="H42" s="135" t="s">
        <v>202</v>
      </c>
      <c r="I42" s="136" t="s">
        <v>203</v>
      </c>
      <c r="J42" s="135" t="s">
        <v>204</v>
      </c>
      <c r="K42" s="136" t="s">
        <v>205</v>
      </c>
      <c r="L42" s="135" t="s">
        <v>206</v>
      </c>
      <c r="M42" s="136" t="s">
        <v>207</v>
      </c>
      <c r="N42" s="136" t="s">
        <v>208</v>
      </c>
      <c r="O42" s="136" t="s">
        <v>209</v>
      </c>
    </row>
    <row r="43" spans="1:15" s="130" customFormat="1" ht="17.25">
      <c r="A43" s="160" t="s">
        <v>41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2"/>
    </row>
    <row r="44" spans="1:16" s="130" customFormat="1" ht="17.25">
      <c r="A44" s="162" t="s">
        <v>42</v>
      </c>
      <c r="B44" s="161">
        <v>1929200</v>
      </c>
      <c r="C44" s="161">
        <v>833664</v>
      </c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4">
        <v>833664</v>
      </c>
      <c r="P44" s="149">
        <f>SUM(O44)</f>
        <v>833664</v>
      </c>
    </row>
    <row r="45" spans="1:16" s="176" customFormat="1" ht="17.25">
      <c r="A45" s="171" t="s">
        <v>225</v>
      </c>
      <c r="B45" s="172"/>
      <c r="C45" s="172">
        <v>5884800</v>
      </c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80">
        <v>5884800</v>
      </c>
      <c r="P45" s="177">
        <f>SUM(O45)</f>
        <v>5884800</v>
      </c>
    </row>
    <row r="46" spans="1:16" s="130" customFormat="1" ht="17.25">
      <c r="A46" s="162" t="s">
        <v>110</v>
      </c>
      <c r="B46" s="161">
        <v>3779640</v>
      </c>
      <c r="C46" s="165">
        <v>2519760</v>
      </c>
      <c r="D46" s="161">
        <v>2519760</v>
      </c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6"/>
      <c r="P46" s="149">
        <f>SUM(D46:O46)</f>
        <v>2519760</v>
      </c>
    </row>
    <row r="47" spans="1:16" s="130" customFormat="1" ht="17.25">
      <c r="A47" s="162" t="s">
        <v>111</v>
      </c>
      <c r="B47" s="161">
        <v>12521731</v>
      </c>
      <c r="C47" s="165">
        <v>7958353</v>
      </c>
      <c r="D47" s="161">
        <v>3545436</v>
      </c>
      <c r="E47" s="161">
        <v>0</v>
      </c>
      <c r="F47" s="161">
        <v>1033876</v>
      </c>
      <c r="G47" s="161">
        <v>567138</v>
      </c>
      <c r="H47" s="161">
        <v>250130</v>
      </c>
      <c r="I47" s="161">
        <v>1445694</v>
      </c>
      <c r="J47" s="161">
        <v>0</v>
      </c>
      <c r="K47" s="161">
        <v>0</v>
      </c>
      <c r="L47" s="161">
        <v>781847</v>
      </c>
      <c r="M47" s="161">
        <v>334232</v>
      </c>
      <c r="N47" s="161"/>
      <c r="O47" s="166"/>
      <c r="P47" s="149">
        <f>SUM(D47:O47)</f>
        <v>7958353</v>
      </c>
    </row>
    <row r="48" spans="1:16" s="176" customFormat="1" ht="17.25">
      <c r="A48" s="171" t="s">
        <v>236</v>
      </c>
      <c r="B48" s="172">
        <v>0</v>
      </c>
      <c r="C48" s="178">
        <v>324000</v>
      </c>
      <c r="D48" s="172">
        <v>0</v>
      </c>
      <c r="E48" s="172">
        <v>0</v>
      </c>
      <c r="F48" s="172">
        <v>324000</v>
      </c>
      <c r="G48" s="172">
        <v>0</v>
      </c>
      <c r="H48" s="172">
        <v>0</v>
      </c>
      <c r="I48" s="172">
        <v>0</v>
      </c>
      <c r="J48" s="172">
        <v>0</v>
      </c>
      <c r="K48" s="172">
        <v>0</v>
      </c>
      <c r="L48" s="172">
        <v>0</v>
      </c>
      <c r="M48" s="172">
        <v>0</v>
      </c>
      <c r="N48" s="172"/>
      <c r="O48" s="174"/>
      <c r="P48" s="177"/>
    </row>
    <row r="49" spans="1:16" s="130" customFormat="1" ht="17.25">
      <c r="A49" s="162" t="s">
        <v>7</v>
      </c>
      <c r="B49" s="167">
        <v>3712811.5</v>
      </c>
      <c r="C49" s="167">
        <v>739326.25</v>
      </c>
      <c r="D49" s="161">
        <v>224733</v>
      </c>
      <c r="E49" s="161">
        <v>114600</v>
      </c>
      <c r="F49" s="161">
        <v>51287.75</v>
      </c>
      <c r="G49" s="161">
        <v>221822</v>
      </c>
      <c r="H49" s="161">
        <v>21302</v>
      </c>
      <c r="I49" s="161">
        <v>0</v>
      </c>
      <c r="J49" s="161">
        <v>0</v>
      </c>
      <c r="K49" s="161">
        <v>0</v>
      </c>
      <c r="L49" s="161">
        <v>83116.5</v>
      </c>
      <c r="M49" s="161">
        <v>22465</v>
      </c>
      <c r="N49" s="161"/>
      <c r="O49" s="166"/>
      <c r="P49" s="149">
        <f aca="true" t="shared" si="2" ref="P49:P56">SUM(D49:O49)</f>
        <v>739326.25</v>
      </c>
    </row>
    <row r="50" spans="1:16" s="130" customFormat="1" ht="17.25">
      <c r="A50" s="162" t="s">
        <v>8</v>
      </c>
      <c r="B50" s="167">
        <v>7805287.5</v>
      </c>
      <c r="C50" s="167">
        <v>4644405.31</v>
      </c>
      <c r="D50" s="161">
        <v>1966275.15</v>
      </c>
      <c r="E50" s="161">
        <v>764542</v>
      </c>
      <c r="F50" s="161">
        <v>757960</v>
      </c>
      <c r="G50" s="161">
        <v>306145.77</v>
      </c>
      <c r="H50" s="161">
        <v>71198</v>
      </c>
      <c r="I50" s="161">
        <v>0</v>
      </c>
      <c r="J50" s="161">
        <v>166652</v>
      </c>
      <c r="K50" s="161">
        <v>232661</v>
      </c>
      <c r="L50" s="161">
        <v>43105.39</v>
      </c>
      <c r="M50" s="161">
        <v>335866</v>
      </c>
      <c r="N50" s="161"/>
      <c r="O50" s="166"/>
      <c r="P50" s="149">
        <f t="shared" si="2"/>
        <v>4644405.31</v>
      </c>
    </row>
    <row r="51" spans="1:16" s="176" customFormat="1" ht="17.25">
      <c r="A51" s="171" t="s">
        <v>226</v>
      </c>
      <c r="B51" s="173">
        <v>0</v>
      </c>
      <c r="C51" s="173">
        <v>0</v>
      </c>
      <c r="D51" s="172">
        <v>0</v>
      </c>
      <c r="E51" s="172">
        <v>0</v>
      </c>
      <c r="F51" s="172">
        <v>0</v>
      </c>
      <c r="G51" s="172">
        <v>0</v>
      </c>
      <c r="H51" s="172">
        <v>0</v>
      </c>
      <c r="I51" s="172">
        <v>0</v>
      </c>
      <c r="J51" s="172">
        <v>0</v>
      </c>
      <c r="K51" s="172">
        <v>0</v>
      </c>
      <c r="L51" s="172">
        <v>0</v>
      </c>
      <c r="M51" s="172">
        <v>0</v>
      </c>
      <c r="N51" s="172"/>
      <c r="O51" s="174"/>
      <c r="P51" s="177">
        <f t="shared" si="2"/>
        <v>0</v>
      </c>
    </row>
    <row r="52" spans="1:16" s="130" customFormat="1" ht="17.25">
      <c r="A52" s="162" t="s">
        <v>9</v>
      </c>
      <c r="B52" s="167">
        <v>4981840</v>
      </c>
      <c r="C52" s="167">
        <v>2353733.29</v>
      </c>
      <c r="D52" s="161">
        <v>326480</v>
      </c>
      <c r="E52" s="161"/>
      <c r="F52" s="161">
        <v>1035030.29</v>
      </c>
      <c r="G52" s="161">
        <v>10516</v>
      </c>
      <c r="H52" s="161">
        <v>32477</v>
      </c>
      <c r="I52" s="161">
        <v>718503</v>
      </c>
      <c r="J52" s="161">
        <v>0</v>
      </c>
      <c r="K52" s="161">
        <v>0</v>
      </c>
      <c r="L52" s="161">
        <v>204899</v>
      </c>
      <c r="M52" s="161">
        <v>25828</v>
      </c>
      <c r="N52" s="161"/>
      <c r="O52" s="166"/>
      <c r="P52" s="152">
        <f t="shared" si="2"/>
        <v>2353733.29</v>
      </c>
    </row>
    <row r="53" spans="1:16" s="176" customFormat="1" ht="17.25">
      <c r="A53" s="171" t="s">
        <v>227</v>
      </c>
      <c r="B53" s="173">
        <v>0</v>
      </c>
      <c r="C53" s="173">
        <v>0</v>
      </c>
      <c r="D53" s="172">
        <v>0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172"/>
      <c r="O53" s="174"/>
      <c r="P53" s="175">
        <f t="shared" si="2"/>
        <v>0</v>
      </c>
    </row>
    <row r="54" spans="1:16" s="130" customFormat="1" ht="17.25">
      <c r="A54" s="162" t="s">
        <v>10</v>
      </c>
      <c r="B54" s="167">
        <v>540000</v>
      </c>
      <c r="C54" s="167">
        <v>333795.36</v>
      </c>
      <c r="D54" s="161">
        <v>328989.34</v>
      </c>
      <c r="E54" s="161">
        <v>0</v>
      </c>
      <c r="F54" s="161">
        <v>0</v>
      </c>
      <c r="G54" s="161">
        <v>0</v>
      </c>
      <c r="H54" s="161">
        <v>0</v>
      </c>
      <c r="I54" s="161">
        <v>0</v>
      </c>
      <c r="J54" s="161">
        <v>0</v>
      </c>
      <c r="K54" s="161">
        <v>0</v>
      </c>
      <c r="L54" s="161">
        <v>0</v>
      </c>
      <c r="M54" s="161">
        <v>4806.02</v>
      </c>
      <c r="N54" s="161"/>
      <c r="O54" s="166"/>
      <c r="P54" s="149">
        <f t="shared" si="2"/>
        <v>333795.36000000004</v>
      </c>
    </row>
    <row r="55" spans="1:16" s="130" customFormat="1" ht="17.25">
      <c r="A55" s="162" t="s">
        <v>210</v>
      </c>
      <c r="B55" s="167">
        <v>2337300</v>
      </c>
      <c r="C55" s="167">
        <v>1422344.3</v>
      </c>
      <c r="D55" s="161">
        <v>67104.99</v>
      </c>
      <c r="E55" s="161">
        <v>0</v>
      </c>
      <c r="F55" s="161">
        <v>0</v>
      </c>
      <c r="G55" s="161">
        <v>87425</v>
      </c>
      <c r="H55" s="161">
        <v>1242814.31</v>
      </c>
      <c r="I55" s="161">
        <v>0</v>
      </c>
      <c r="J55" s="161">
        <v>0</v>
      </c>
      <c r="K55" s="161">
        <v>0</v>
      </c>
      <c r="L55" s="161">
        <v>25000</v>
      </c>
      <c r="M55" s="161">
        <v>0</v>
      </c>
      <c r="N55" s="161"/>
      <c r="O55" s="166"/>
      <c r="P55" s="152">
        <f t="shared" si="2"/>
        <v>1422344.3</v>
      </c>
    </row>
    <row r="56" spans="1:16" s="176" customFormat="1" ht="17.25">
      <c r="A56" s="171" t="s">
        <v>235</v>
      </c>
      <c r="B56" s="173">
        <v>0</v>
      </c>
      <c r="C56" s="173">
        <v>1823000</v>
      </c>
      <c r="D56" s="172">
        <v>0</v>
      </c>
      <c r="E56" s="172">
        <v>0</v>
      </c>
      <c r="F56" s="172">
        <v>0</v>
      </c>
      <c r="G56" s="172">
        <v>0</v>
      </c>
      <c r="H56" s="172">
        <v>0</v>
      </c>
      <c r="I56" s="172">
        <v>0</v>
      </c>
      <c r="J56" s="172">
        <v>0</v>
      </c>
      <c r="K56" s="172">
        <v>0</v>
      </c>
      <c r="L56" s="172">
        <v>1823000</v>
      </c>
      <c r="M56" s="172">
        <v>0</v>
      </c>
      <c r="N56" s="172"/>
      <c r="O56" s="174"/>
      <c r="P56" s="175">
        <f t="shared" si="2"/>
        <v>1823000</v>
      </c>
    </row>
    <row r="57" spans="1:16" s="130" customFormat="1" ht="17.25">
      <c r="A57" s="162" t="s">
        <v>211</v>
      </c>
      <c r="B57" s="167">
        <v>10273800</v>
      </c>
      <c r="C57" s="167">
        <v>1959000</v>
      </c>
      <c r="D57" s="161">
        <v>0</v>
      </c>
      <c r="E57" s="161">
        <v>0</v>
      </c>
      <c r="F57" s="161">
        <v>0</v>
      </c>
      <c r="G57" s="161">
        <v>0</v>
      </c>
      <c r="H57" s="161">
        <v>0</v>
      </c>
      <c r="I57" s="161">
        <v>0</v>
      </c>
      <c r="J57" s="161">
        <v>0</v>
      </c>
      <c r="K57" s="161">
        <v>0</v>
      </c>
      <c r="L57" s="161">
        <v>1959000</v>
      </c>
      <c r="M57" s="161">
        <v>0</v>
      </c>
      <c r="N57" s="161"/>
      <c r="O57" s="166"/>
      <c r="P57" s="152">
        <v>0</v>
      </c>
    </row>
    <row r="58" spans="1:16" s="130" customFormat="1" ht="17.25">
      <c r="A58" s="162" t="s">
        <v>11</v>
      </c>
      <c r="B58" s="167">
        <v>6179600</v>
      </c>
      <c r="C58" s="167">
        <v>1912843.2</v>
      </c>
      <c r="D58" s="161">
        <v>0</v>
      </c>
      <c r="E58" s="161">
        <v>0</v>
      </c>
      <c r="F58" s="161">
        <v>1840000</v>
      </c>
      <c r="G58" s="161">
        <v>0</v>
      </c>
      <c r="H58" s="161">
        <v>0</v>
      </c>
      <c r="I58" s="161">
        <v>0</v>
      </c>
      <c r="J58" s="161">
        <v>0</v>
      </c>
      <c r="K58" s="161">
        <v>0</v>
      </c>
      <c r="L58" s="161">
        <v>0</v>
      </c>
      <c r="M58" s="161">
        <v>0</v>
      </c>
      <c r="N58" s="161">
        <v>72843.2</v>
      </c>
      <c r="O58" s="166"/>
      <c r="P58" s="152">
        <f>SUM(D58:O58)</f>
        <v>1912843.2</v>
      </c>
    </row>
    <row r="59" spans="1:16" s="130" customFormat="1" ht="17.25">
      <c r="A59" s="139" t="s">
        <v>18</v>
      </c>
      <c r="B59" s="158">
        <f aca="true" t="shared" si="3" ref="B59:O59">SUM(B44:B58)</f>
        <v>54061210</v>
      </c>
      <c r="C59" s="159">
        <f t="shared" si="3"/>
        <v>32709024.709999997</v>
      </c>
      <c r="D59" s="142">
        <f t="shared" si="3"/>
        <v>8978778.48</v>
      </c>
      <c r="E59" s="142">
        <f t="shared" si="3"/>
        <v>879142</v>
      </c>
      <c r="F59" s="142">
        <f t="shared" si="3"/>
        <v>5042154.04</v>
      </c>
      <c r="G59" s="142">
        <f t="shared" si="3"/>
        <v>1193046.77</v>
      </c>
      <c r="H59" s="142">
        <f t="shared" si="3"/>
        <v>1617921.31</v>
      </c>
      <c r="I59" s="142">
        <f t="shared" si="3"/>
        <v>2164197</v>
      </c>
      <c r="J59" s="142">
        <f t="shared" si="3"/>
        <v>166652</v>
      </c>
      <c r="K59" s="142">
        <f t="shared" si="3"/>
        <v>232661</v>
      </c>
      <c r="L59" s="142">
        <f t="shared" si="3"/>
        <v>4919967.890000001</v>
      </c>
      <c r="M59" s="142">
        <f t="shared" si="3"/>
        <v>723197.02</v>
      </c>
      <c r="N59" s="142">
        <f t="shared" si="3"/>
        <v>72843.2</v>
      </c>
      <c r="O59" s="143">
        <f t="shared" si="3"/>
        <v>6718464</v>
      </c>
      <c r="P59" s="149">
        <f>SUM(D59:O59)</f>
        <v>32709024.709999997</v>
      </c>
    </row>
    <row r="60" spans="1:15" s="130" customFormat="1" ht="17.25">
      <c r="A60" s="160" t="s">
        <v>32</v>
      </c>
      <c r="B60" s="161"/>
      <c r="C60" s="161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4"/>
    </row>
    <row r="61" spans="1:15" s="130" customFormat="1" ht="17.25">
      <c r="A61" s="162" t="s">
        <v>33</v>
      </c>
      <c r="B61" s="161">
        <v>3280000</v>
      </c>
      <c r="C61" s="167">
        <v>2798358.7</v>
      </c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4"/>
    </row>
    <row r="62" spans="1:15" s="130" customFormat="1" ht="17.25">
      <c r="A62" s="162" t="s">
        <v>142</v>
      </c>
      <c r="B62" s="161">
        <v>662000</v>
      </c>
      <c r="C62" s="167">
        <v>677744.6</v>
      </c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4"/>
    </row>
    <row r="63" spans="1:15" s="130" customFormat="1" ht="17.25">
      <c r="A63" s="162" t="s">
        <v>35</v>
      </c>
      <c r="B63" s="161">
        <v>550000</v>
      </c>
      <c r="C63" s="167">
        <v>476836.8</v>
      </c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4" t="s">
        <v>127</v>
      </c>
    </row>
    <row r="64" spans="1:15" s="130" customFormat="1" ht="17.25">
      <c r="A64" s="162" t="s">
        <v>37</v>
      </c>
      <c r="B64" s="167">
        <v>70000</v>
      </c>
      <c r="C64" s="167">
        <v>83830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4"/>
    </row>
    <row r="65" spans="1:15" s="130" customFormat="1" ht="17.25">
      <c r="A65" s="162" t="s">
        <v>212</v>
      </c>
      <c r="B65" s="161">
        <v>38629210</v>
      </c>
      <c r="C65" s="167">
        <v>29618465.79</v>
      </c>
      <c r="D65" s="145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4"/>
    </row>
    <row r="66" spans="1:15" s="130" customFormat="1" ht="17.25">
      <c r="A66" s="162" t="s">
        <v>213</v>
      </c>
      <c r="B66" s="161">
        <v>10870000</v>
      </c>
      <c r="C66" s="167">
        <v>10354556</v>
      </c>
      <c r="D66" s="140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</row>
    <row r="67" spans="1:15" s="130" customFormat="1" ht="17.25">
      <c r="A67" s="171" t="s">
        <v>214</v>
      </c>
      <c r="B67" s="172">
        <v>0</v>
      </c>
      <c r="C67" s="173">
        <v>10998980</v>
      </c>
      <c r="D67" s="14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0"/>
    </row>
    <row r="68" spans="1:15" s="130" customFormat="1" ht="18" thickBot="1">
      <c r="A68" s="141" t="s">
        <v>18</v>
      </c>
      <c r="B68" s="146">
        <f>SUM(B61:B67)</f>
        <v>54061210</v>
      </c>
      <c r="C68" s="146">
        <f>SUM(C61:C67)</f>
        <v>55008771.89</v>
      </c>
      <c r="D68" s="147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</row>
    <row r="69" spans="1:15" s="130" customFormat="1" ht="18.75" thickBot="1" thickTop="1">
      <c r="A69" s="291" t="s">
        <v>215</v>
      </c>
      <c r="B69" s="292"/>
      <c r="C69" s="148">
        <f>C68-C59</f>
        <v>22299747.180000003</v>
      </c>
      <c r="D69" s="140"/>
      <c r="E69" s="293"/>
      <c r="F69" s="293"/>
      <c r="G69" s="293"/>
      <c r="H69" s="293"/>
      <c r="I69" s="293"/>
      <c r="J69" s="293"/>
      <c r="K69" s="293"/>
      <c r="L69" s="293"/>
      <c r="M69" s="293"/>
      <c r="N69" s="293"/>
      <c r="O69" s="293"/>
    </row>
    <row r="70" s="130" customFormat="1" ht="18" thickTop="1"/>
    <row r="71" s="130" customFormat="1" ht="17.25"/>
    <row r="72" s="130" customFormat="1" ht="17.25"/>
    <row r="73" s="130" customFormat="1" ht="17.25"/>
    <row r="74" s="130" customFormat="1" ht="17.25"/>
    <row r="75" s="130" customFormat="1" ht="17.25"/>
    <row r="76" s="130" customFormat="1" ht="17.25"/>
    <row r="77" s="130" customFormat="1" ht="17.25"/>
    <row r="78" s="130" customFormat="1" ht="17.25"/>
    <row r="79" s="130" customFormat="1" ht="17.25"/>
    <row r="80" s="130" customFormat="1" ht="17.25"/>
    <row r="81" s="130" customFormat="1" ht="17.25"/>
    <row r="82" s="130" customFormat="1" ht="17.25"/>
    <row r="83" s="130" customFormat="1" ht="17.25"/>
    <row r="84" s="130" customFormat="1" ht="17.25"/>
    <row r="85" s="130" customFormat="1" ht="17.25"/>
    <row r="86" s="130" customFormat="1" ht="17.25"/>
    <row r="87" s="130" customFormat="1" ht="17.25"/>
    <row r="88" s="130" customFormat="1" ht="17.25"/>
    <row r="89" s="130" customFormat="1" ht="17.25"/>
    <row r="90" s="130" customFormat="1" ht="17.25"/>
    <row r="91" s="130" customFormat="1" ht="17.25"/>
    <row r="92" s="130" customFormat="1" ht="17.25"/>
    <row r="93" s="130" customFormat="1" ht="17.25"/>
    <row r="94" s="130" customFormat="1" ht="17.25"/>
    <row r="95" s="130" customFormat="1" ht="17.25"/>
    <row r="96" s="130" customFormat="1" ht="17.25"/>
    <row r="97" s="130" customFormat="1" ht="17.25"/>
    <row r="98" s="130" customFormat="1" ht="17.25"/>
    <row r="99" s="130" customFormat="1" ht="17.25"/>
    <row r="100" s="130" customFormat="1" ht="17.25"/>
    <row r="101" s="130" customFormat="1" ht="17.25"/>
    <row r="102" s="130" customFormat="1" ht="17.25"/>
    <row r="103" s="130" customFormat="1" ht="17.25"/>
    <row r="104" s="130" customFormat="1" ht="17.25"/>
    <row r="105" s="130" customFormat="1" ht="17.25"/>
    <row r="106" s="130" customFormat="1" ht="17.25"/>
    <row r="107" s="130" customFormat="1" ht="17.25"/>
    <row r="108" s="130" customFormat="1" ht="17.25"/>
    <row r="109" s="130" customFormat="1" ht="17.25"/>
    <row r="110" s="130" customFormat="1" ht="17.25"/>
    <row r="111" s="130" customFormat="1" ht="17.25"/>
    <row r="112" s="130" customFormat="1" ht="17.25"/>
    <row r="113" s="129" customFormat="1" ht="17.25"/>
    <row r="114" s="129" customFormat="1" ht="17.25"/>
    <row r="115" s="129" customFormat="1" ht="17.25"/>
    <row r="116" s="129" customFormat="1" ht="17.25"/>
    <row r="117" s="129" customFormat="1" ht="17.25"/>
    <row r="118" s="129" customFormat="1" ht="17.25"/>
    <row r="119" s="129" customFormat="1" ht="17.25"/>
    <row r="120" s="129" customFormat="1" ht="17.25"/>
    <row r="121" s="129" customFormat="1" ht="17.25"/>
    <row r="122" s="129" customFormat="1" ht="17.25"/>
    <row r="123" s="129" customFormat="1" ht="17.25"/>
    <row r="124" s="129" customFormat="1" ht="17.25"/>
    <row r="125" s="129" customFormat="1" ht="17.25"/>
    <row r="126" s="129" customFormat="1" ht="17.25"/>
    <row r="127" s="129" customFormat="1" ht="17.25"/>
    <row r="128" s="129" customFormat="1" ht="17.25"/>
    <row r="129" s="129" customFormat="1" ht="17.25"/>
    <row r="130" s="129" customFormat="1" ht="17.25"/>
  </sheetData>
  <sheetProtection/>
  <mergeCells count="16">
    <mergeCell ref="E67:O67"/>
    <mergeCell ref="E68:O68"/>
    <mergeCell ref="A69:B69"/>
    <mergeCell ref="E69:O69"/>
    <mergeCell ref="A34:B34"/>
    <mergeCell ref="E34:O34"/>
    <mergeCell ref="A36:O36"/>
    <mergeCell ref="A37:O37"/>
    <mergeCell ref="A38:O38"/>
    <mergeCell ref="E66:O66"/>
    <mergeCell ref="A1:O1"/>
    <mergeCell ref="A2:O2"/>
    <mergeCell ref="A3:O3"/>
    <mergeCell ref="E31:O31"/>
    <mergeCell ref="E32:O32"/>
    <mergeCell ref="E33:O33"/>
  </mergeCells>
  <printOptions/>
  <pageMargins left="0.15748031496062992" right="0.5118110236220472" top="0.2755905511811024" bottom="0.16" header="0.2362204724409449" footer="0.13"/>
  <pageSetup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X139"/>
  <sheetViews>
    <sheetView zoomScalePageLayoutView="0" workbookViewId="0" topLeftCell="A1">
      <selection activeCell="G10" sqref="G10"/>
    </sheetView>
  </sheetViews>
  <sheetFormatPr defaultColWidth="9.140625" defaultRowHeight="21.75"/>
  <cols>
    <col min="1" max="1" width="6.7109375" style="0" customWidth="1"/>
    <col min="3" max="3" width="7.28125" style="0" customWidth="1"/>
    <col min="4" max="4" width="7.57421875" style="0" customWidth="1"/>
    <col min="5" max="5" width="8.00390625" style="0" customWidth="1"/>
    <col min="6" max="6" width="7.421875" style="0" customWidth="1"/>
    <col min="7" max="7" width="7.8515625" style="0" customWidth="1"/>
    <col min="8" max="8" width="7.7109375" style="0" customWidth="1"/>
    <col min="9" max="9" width="7.421875" style="0" customWidth="1"/>
    <col min="10" max="11" width="8.00390625" style="0" customWidth="1"/>
    <col min="12" max="12" width="7.8515625" style="0" customWidth="1"/>
    <col min="13" max="13" width="8.140625" style="0" customWidth="1"/>
    <col min="14" max="15" width="8.28125" style="0" customWidth="1"/>
    <col min="16" max="16" width="7.421875" style="0" customWidth="1"/>
    <col min="17" max="17" width="7.57421875" style="0" customWidth="1"/>
    <col min="18" max="18" width="7.7109375" style="0" customWidth="1"/>
    <col min="19" max="19" width="8.57421875" style="0" customWidth="1"/>
    <col min="20" max="20" width="8.28125" style="0" customWidth="1"/>
    <col min="21" max="21" width="7.8515625" style="0" customWidth="1"/>
    <col min="22" max="22" width="7.421875" style="0" customWidth="1"/>
    <col min="23" max="23" width="7.7109375" style="0" customWidth="1"/>
  </cols>
  <sheetData>
    <row r="1" spans="1:24" ht="21.75">
      <c r="A1" s="298" t="s">
        <v>243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</row>
    <row r="2" spans="1:24" ht="21.75">
      <c r="A2" s="298" t="s">
        <v>244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</row>
    <row r="3" spans="1:24" ht="21.75">
      <c r="A3" s="299" t="s">
        <v>245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</row>
    <row r="4" spans="1:24" ht="21.75">
      <c r="A4" s="192" t="s">
        <v>246</v>
      </c>
      <c r="B4" s="294" t="s">
        <v>198</v>
      </c>
      <c r="C4" s="294"/>
      <c r="D4" s="295" t="s">
        <v>199</v>
      </c>
      <c r="E4" s="296"/>
      <c r="F4" s="294" t="s">
        <v>200</v>
      </c>
      <c r="G4" s="294"/>
      <c r="H4" s="192" t="s">
        <v>201</v>
      </c>
      <c r="I4" s="294" t="s">
        <v>202</v>
      </c>
      <c r="J4" s="294"/>
      <c r="K4" s="295" t="s">
        <v>203</v>
      </c>
      <c r="L4" s="297"/>
      <c r="M4" s="296"/>
      <c r="N4" s="193" t="s">
        <v>204</v>
      </c>
      <c r="O4" s="295" t="s">
        <v>205</v>
      </c>
      <c r="P4" s="297"/>
      <c r="Q4" s="297"/>
      <c r="R4" s="296"/>
      <c r="S4" s="294" t="s">
        <v>206</v>
      </c>
      <c r="T4" s="294"/>
      <c r="U4" s="295" t="s">
        <v>247</v>
      </c>
      <c r="V4" s="296"/>
      <c r="W4" s="192" t="s">
        <v>209</v>
      </c>
      <c r="X4" s="194" t="s">
        <v>18</v>
      </c>
    </row>
    <row r="5" spans="1:24" ht="21.75">
      <c r="A5" s="192" t="s">
        <v>78</v>
      </c>
      <c r="B5" s="192" t="s">
        <v>248</v>
      </c>
      <c r="C5" s="192" t="s">
        <v>249</v>
      </c>
      <c r="D5" s="192" t="s">
        <v>250</v>
      </c>
      <c r="E5" s="192" t="s">
        <v>251</v>
      </c>
      <c r="F5" s="192" t="s">
        <v>252</v>
      </c>
      <c r="G5" s="192" t="s">
        <v>253</v>
      </c>
      <c r="H5" s="192" t="s">
        <v>254</v>
      </c>
      <c r="I5" s="192" t="s">
        <v>255</v>
      </c>
      <c r="J5" s="192" t="s">
        <v>256</v>
      </c>
      <c r="K5" s="192" t="s">
        <v>257</v>
      </c>
      <c r="L5" s="192" t="s">
        <v>258</v>
      </c>
      <c r="M5" s="192" t="s">
        <v>259</v>
      </c>
      <c r="N5" s="192" t="s">
        <v>260</v>
      </c>
      <c r="O5" s="192" t="s">
        <v>261</v>
      </c>
      <c r="P5" s="192" t="s">
        <v>262</v>
      </c>
      <c r="Q5" s="192" t="s">
        <v>263</v>
      </c>
      <c r="R5" s="192" t="s">
        <v>264</v>
      </c>
      <c r="S5" s="192" t="s">
        <v>265</v>
      </c>
      <c r="T5" s="192" t="s">
        <v>266</v>
      </c>
      <c r="U5" s="192" t="s">
        <v>267</v>
      </c>
      <c r="V5" s="192" t="s">
        <v>268</v>
      </c>
      <c r="W5" s="192" t="s">
        <v>269</v>
      </c>
      <c r="X5" s="195"/>
    </row>
    <row r="6" spans="1:24" ht="21.75">
      <c r="A6" s="196">
        <v>510000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</row>
    <row r="7" spans="1:24" ht="21.75">
      <c r="A7" s="198">
        <v>110300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>
        <v>47780</v>
      </c>
      <c r="X7" s="197">
        <f aca="true" t="shared" si="0" ref="X7:X13">SUM(B7:W7)</f>
        <v>47780</v>
      </c>
    </row>
    <row r="8" spans="1:24" ht="21.75">
      <c r="A8" s="198">
        <v>110700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9" t="s">
        <v>141</v>
      </c>
      <c r="X8" s="197">
        <f t="shared" si="0"/>
        <v>0</v>
      </c>
    </row>
    <row r="9" spans="1:24" ht="21.75">
      <c r="A9" s="198">
        <v>110800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9" t="s">
        <v>141</v>
      </c>
      <c r="X9" s="197">
        <f t="shared" si="0"/>
        <v>0</v>
      </c>
    </row>
    <row r="10" spans="1:24" ht="21.75">
      <c r="A10" s="198">
        <v>110900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>
        <v>4500</v>
      </c>
      <c r="X10" s="197">
        <f t="shared" si="0"/>
        <v>4500</v>
      </c>
    </row>
    <row r="11" spans="1:24" ht="21.75">
      <c r="A11" s="198">
        <v>111000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9" t="s">
        <v>141</v>
      </c>
      <c r="X11" s="197">
        <f t="shared" si="0"/>
        <v>0</v>
      </c>
    </row>
    <row r="12" spans="1:24" ht="21.75">
      <c r="A12" s="198">
        <v>111100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9" t="s">
        <v>141</v>
      </c>
      <c r="X12" s="197">
        <f t="shared" si="0"/>
        <v>0</v>
      </c>
    </row>
    <row r="13" spans="1:24" ht="21.75">
      <c r="A13" s="198">
        <v>120100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>
        <f t="shared" si="0"/>
        <v>0</v>
      </c>
    </row>
    <row r="14" spans="1:24" ht="21.75">
      <c r="A14" s="198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</row>
    <row r="15" spans="1:24" ht="21.75">
      <c r="A15" s="198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</row>
    <row r="16" spans="1:24" ht="21.75">
      <c r="A16" s="198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</row>
    <row r="17" spans="1:24" ht="21.75">
      <c r="A17" s="200" t="s">
        <v>270</v>
      </c>
      <c r="B17" s="201">
        <f>SUM(B7:B10)</f>
        <v>0</v>
      </c>
      <c r="C17" s="201">
        <f>SUM(C8:C10)</f>
        <v>0</v>
      </c>
      <c r="D17" s="202" t="s">
        <v>141</v>
      </c>
      <c r="E17" s="201">
        <v>0</v>
      </c>
      <c r="F17" s="201">
        <f>SUM(F8:F10)</f>
        <v>0</v>
      </c>
      <c r="G17" s="201">
        <v>0</v>
      </c>
      <c r="H17" s="201">
        <v>0</v>
      </c>
      <c r="I17" s="201">
        <f>SUM(I8:I10)</f>
        <v>0</v>
      </c>
      <c r="J17" s="201">
        <v>0</v>
      </c>
      <c r="K17" s="201" t="s">
        <v>141</v>
      </c>
      <c r="L17" s="201" t="s">
        <v>141</v>
      </c>
      <c r="M17" s="201">
        <v>0</v>
      </c>
      <c r="N17" s="201">
        <v>0</v>
      </c>
      <c r="O17" s="201" t="s">
        <v>141</v>
      </c>
      <c r="P17" s="201">
        <v>0</v>
      </c>
      <c r="Q17" s="201">
        <v>0</v>
      </c>
      <c r="R17" s="201" t="s">
        <v>141</v>
      </c>
      <c r="S17" s="201">
        <f>SUM(S8:S10)</f>
        <v>0</v>
      </c>
      <c r="T17" s="201">
        <v>0</v>
      </c>
      <c r="U17" s="201">
        <v>0</v>
      </c>
      <c r="V17" s="201" t="s">
        <v>141</v>
      </c>
      <c r="W17" s="201">
        <f>SUM(W7:W13)</f>
        <v>52280</v>
      </c>
      <c r="X17" s="201">
        <f>SUM(B17:W17)</f>
        <v>52280</v>
      </c>
    </row>
    <row r="18" spans="1:24" ht="21.75">
      <c r="A18" s="203" t="s">
        <v>271</v>
      </c>
      <c r="B18" s="204">
        <v>0</v>
      </c>
      <c r="C18" s="204">
        <v>0</v>
      </c>
      <c r="D18" s="205" t="s">
        <v>141</v>
      </c>
      <c r="E18" s="204">
        <v>0</v>
      </c>
      <c r="F18" s="204">
        <v>0</v>
      </c>
      <c r="G18" s="204">
        <v>0</v>
      </c>
      <c r="H18" s="204">
        <v>0</v>
      </c>
      <c r="I18" s="204">
        <v>0</v>
      </c>
      <c r="J18" s="204">
        <v>0</v>
      </c>
      <c r="K18" s="204" t="s">
        <v>141</v>
      </c>
      <c r="L18" s="204" t="s">
        <v>141</v>
      </c>
      <c r="M18" s="204">
        <v>0</v>
      </c>
      <c r="N18" s="204">
        <v>0</v>
      </c>
      <c r="O18" s="204" t="s">
        <v>141</v>
      </c>
      <c r="P18" s="204">
        <v>0</v>
      </c>
      <c r="Q18" s="204">
        <v>0</v>
      </c>
      <c r="R18" s="204" t="s">
        <v>141</v>
      </c>
      <c r="S18" s="204">
        <v>0</v>
      </c>
      <c r="T18" s="204">
        <v>0</v>
      </c>
      <c r="U18" s="204">
        <v>0</v>
      </c>
      <c r="V18" s="204" t="s">
        <v>141</v>
      </c>
      <c r="W18" s="204">
        <f>SUM(682224+99160+52280)</f>
        <v>833664</v>
      </c>
      <c r="X18" s="204">
        <f>SUM(B18:W18)</f>
        <v>833664</v>
      </c>
    </row>
    <row r="19" spans="1:24" ht="21.75">
      <c r="A19" s="196">
        <v>521000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</row>
    <row r="20" spans="1:24" ht="21.75">
      <c r="A20" s="198">
        <v>210100</v>
      </c>
      <c r="B20" s="197">
        <v>44340</v>
      </c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>
        <v>0</v>
      </c>
      <c r="X20" s="199">
        <f aca="true" t="shared" si="1" ref="X20:X25">SUM(B20:W20)</f>
        <v>44340</v>
      </c>
    </row>
    <row r="21" spans="1:24" ht="21.75">
      <c r="A21" s="198">
        <v>210200</v>
      </c>
      <c r="B21" s="197">
        <v>3800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>
        <v>0</v>
      </c>
      <c r="X21" s="199">
        <f t="shared" si="1"/>
        <v>3800</v>
      </c>
    </row>
    <row r="22" spans="1:24" ht="21.75">
      <c r="A22" s="198">
        <v>210300</v>
      </c>
      <c r="B22" s="197">
        <v>3800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>
        <v>0</v>
      </c>
      <c r="X22" s="199">
        <f t="shared" si="1"/>
        <v>3800</v>
      </c>
    </row>
    <row r="23" spans="1:24" ht="21.75">
      <c r="A23" s="198">
        <v>210400</v>
      </c>
      <c r="B23" s="197">
        <v>7560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>
        <v>0</v>
      </c>
      <c r="X23" s="199">
        <f t="shared" si="1"/>
        <v>7560</v>
      </c>
    </row>
    <row r="24" spans="1:24" ht="21.75">
      <c r="A24" s="198">
        <v>210600</v>
      </c>
      <c r="B24" s="197">
        <v>247910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>
        <f t="shared" si="1"/>
        <v>247910</v>
      </c>
    </row>
    <row r="25" spans="1:24" ht="21.75">
      <c r="A25" s="198">
        <v>210700</v>
      </c>
      <c r="B25" s="197">
        <v>7560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>
        <f t="shared" si="1"/>
        <v>7560</v>
      </c>
    </row>
    <row r="26" spans="1:24" ht="21.75">
      <c r="A26" s="198"/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</row>
    <row r="27" spans="1:24" ht="21.75">
      <c r="A27" s="200" t="s">
        <v>270</v>
      </c>
      <c r="B27" s="201">
        <f>SUM(B20:B25)</f>
        <v>314970</v>
      </c>
      <c r="C27" s="201">
        <f>SUM(C20:C23)</f>
        <v>0</v>
      </c>
      <c r="D27" s="201" t="s">
        <v>141</v>
      </c>
      <c r="E27" s="201">
        <v>0</v>
      </c>
      <c r="F27" s="201">
        <v>0</v>
      </c>
      <c r="G27" s="201">
        <v>0</v>
      </c>
      <c r="H27" s="201">
        <v>0</v>
      </c>
      <c r="I27" s="201">
        <v>0</v>
      </c>
      <c r="J27" s="201">
        <v>0</v>
      </c>
      <c r="K27" s="201" t="s">
        <v>141</v>
      </c>
      <c r="L27" s="201" t="s">
        <v>141</v>
      </c>
      <c r="M27" s="201">
        <v>0</v>
      </c>
      <c r="N27" s="201">
        <v>0</v>
      </c>
      <c r="O27" s="201" t="s">
        <v>141</v>
      </c>
      <c r="P27" s="201">
        <v>0</v>
      </c>
      <c r="Q27" s="201">
        <v>0</v>
      </c>
      <c r="R27" s="201" t="s">
        <v>141</v>
      </c>
      <c r="S27" s="201">
        <v>0</v>
      </c>
      <c r="T27" s="201">
        <v>0</v>
      </c>
      <c r="U27" s="201">
        <f>SUM(U20:U23)</f>
        <v>0</v>
      </c>
      <c r="V27" s="201" t="s">
        <v>141</v>
      </c>
      <c r="W27" s="201">
        <v>0</v>
      </c>
      <c r="X27" s="202">
        <f>SUM(B27:W27)</f>
        <v>314970</v>
      </c>
    </row>
    <row r="28" spans="1:24" ht="21.75">
      <c r="A28" s="203" t="s">
        <v>271</v>
      </c>
      <c r="B28" s="206">
        <f>SUM(1889820+314970+314970)</f>
        <v>2519760</v>
      </c>
      <c r="C28" s="204">
        <v>0</v>
      </c>
      <c r="D28" s="204" t="s">
        <v>141</v>
      </c>
      <c r="E28" s="204">
        <v>0</v>
      </c>
      <c r="F28" s="204">
        <v>0</v>
      </c>
      <c r="G28" s="204">
        <v>0</v>
      </c>
      <c r="H28" s="204">
        <v>0</v>
      </c>
      <c r="I28" s="204">
        <v>0</v>
      </c>
      <c r="J28" s="204">
        <v>0</v>
      </c>
      <c r="K28" s="204" t="s">
        <v>141</v>
      </c>
      <c r="L28" s="204" t="s">
        <v>141</v>
      </c>
      <c r="M28" s="204">
        <v>0</v>
      </c>
      <c r="N28" s="204">
        <v>0</v>
      </c>
      <c r="O28" s="204" t="s">
        <v>141</v>
      </c>
      <c r="P28" s="204">
        <v>0</v>
      </c>
      <c r="Q28" s="204">
        <v>0</v>
      </c>
      <c r="R28" s="204" t="s">
        <v>141</v>
      </c>
      <c r="S28" s="204">
        <v>0</v>
      </c>
      <c r="T28" s="204">
        <v>0</v>
      </c>
      <c r="U28" s="204">
        <v>0</v>
      </c>
      <c r="V28" s="204" t="s">
        <v>141</v>
      </c>
      <c r="W28" s="204">
        <v>0</v>
      </c>
      <c r="X28" s="205">
        <f>SUM(B28:W28)</f>
        <v>2519760</v>
      </c>
    </row>
    <row r="29" spans="1:24" ht="21.75">
      <c r="A29" s="196">
        <v>522000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8"/>
    </row>
    <row r="30" spans="1:24" ht="21.75">
      <c r="A30" s="209">
        <v>220100</v>
      </c>
      <c r="B30" s="210">
        <f>SUM(183080+16240)</f>
        <v>199320</v>
      </c>
      <c r="C30" s="210">
        <v>78400</v>
      </c>
      <c r="D30" s="210"/>
      <c r="E30" s="210"/>
      <c r="F30" s="210">
        <v>48290</v>
      </c>
      <c r="G30" s="210"/>
      <c r="H30" s="210">
        <v>50390</v>
      </c>
      <c r="I30" s="210">
        <v>29412</v>
      </c>
      <c r="J30" s="210"/>
      <c r="K30" s="210"/>
      <c r="L30" s="210"/>
      <c r="M30" s="210"/>
      <c r="N30" s="210"/>
      <c r="O30" s="210"/>
      <c r="P30" s="210"/>
      <c r="Q30" s="210"/>
      <c r="R30" s="210"/>
      <c r="S30" s="210">
        <v>70710</v>
      </c>
      <c r="T30" s="210"/>
      <c r="U30" s="210">
        <v>16920</v>
      </c>
      <c r="V30" s="210"/>
      <c r="W30" s="210"/>
      <c r="X30" s="211">
        <f aca="true" t="shared" si="2" ref="X30:X38">SUM(B30:W30)</f>
        <v>493442</v>
      </c>
    </row>
    <row r="31" spans="1:24" ht="21.75">
      <c r="A31" s="209">
        <v>220200</v>
      </c>
      <c r="B31" s="210">
        <v>7330</v>
      </c>
      <c r="C31" s="210">
        <v>6135</v>
      </c>
      <c r="D31" s="210"/>
      <c r="E31" s="210"/>
      <c r="F31" s="210">
        <v>2545</v>
      </c>
      <c r="G31" s="210"/>
      <c r="H31" s="210">
        <v>1315</v>
      </c>
      <c r="I31" s="210">
        <v>2160</v>
      </c>
      <c r="J31" s="210"/>
      <c r="K31" s="210"/>
      <c r="L31" s="210"/>
      <c r="M31" s="210"/>
      <c r="N31" s="210"/>
      <c r="O31" s="210"/>
      <c r="P31" s="210"/>
      <c r="Q31" s="210"/>
      <c r="R31" s="210"/>
      <c r="S31" s="210">
        <v>3690</v>
      </c>
      <c r="T31" s="210"/>
      <c r="U31" s="210"/>
      <c r="V31" s="210"/>
      <c r="W31" s="210"/>
      <c r="X31" s="211">
        <f t="shared" si="2"/>
        <v>23175</v>
      </c>
    </row>
    <row r="32" spans="1:24" ht="21.75">
      <c r="A32" s="209">
        <v>220300</v>
      </c>
      <c r="B32" s="210">
        <v>9100</v>
      </c>
      <c r="C32" s="210">
        <v>3500</v>
      </c>
      <c r="D32" s="210"/>
      <c r="E32" s="210"/>
      <c r="F32" s="210">
        <v>3500</v>
      </c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>
        <v>3500</v>
      </c>
      <c r="T32" s="210"/>
      <c r="U32" s="210"/>
      <c r="V32" s="210"/>
      <c r="W32" s="210"/>
      <c r="X32" s="211">
        <f t="shared" si="2"/>
        <v>19600</v>
      </c>
    </row>
    <row r="33" spans="1:24" ht="21.75">
      <c r="A33" s="209">
        <v>220600</v>
      </c>
      <c r="B33" s="210">
        <v>63050</v>
      </c>
      <c r="C33" s="210">
        <v>13730</v>
      </c>
      <c r="D33" s="210"/>
      <c r="E33" s="210"/>
      <c r="F33" s="210">
        <v>29520</v>
      </c>
      <c r="G33" s="210"/>
      <c r="H33" s="210"/>
      <c r="I33" s="210">
        <v>12320</v>
      </c>
      <c r="J33" s="210"/>
      <c r="K33" s="210">
        <v>114208</v>
      </c>
      <c r="L33" s="210"/>
      <c r="M33" s="210"/>
      <c r="N33" s="210"/>
      <c r="O33" s="210"/>
      <c r="P33" s="210"/>
      <c r="Q33" s="210"/>
      <c r="R33" s="210"/>
      <c r="S33" s="210">
        <v>14070</v>
      </c>
      <c r="T33" s="210"/>
      <c r="U33" s="210">
        <v>16772</v>
      </c>
      <c r="V33" s="210"/>
      <c r="W33" s="210"/>
      <c r="X33" s="211">
        <f t="shared" si="2"/>
        <v>263670</v>
      </c>
    </row>
    <row r="34" spans="1:24" ht="21.75">
      <c r="A34" s="209">
        <v>220700</v>
      </c>
      <c r="B34" s="210">
        <v>28040</v>
      </c>
      <c r="C34" s="210">
        <v>4270</v>
      </c>
      <c r="D34" s="210"/>
      <c r="E34" s="210"/>
      <c r="F34" s="210">
        <v>30480</v>
      </c>
      <c r="G34" s="210"/>
      <c r="H34" s="210"/>
      <c r="I34" s="210">
        <v>5680</v>
      </c>
      <c r="J34" s="210"/>
      <c r="K34" s="210">
        <v>68364</v>
      </c>
      <c r="L34" s="210"/>
      <c r="M34" s="210"/>
      <c r="N34" s="210"/>
      <c r="O34" s="210"/>
      <c r="P34" s="210"/>
      <c r="Q34" s="210"/>
      <c r="R34" s="210"/>
      <c r="S34" s="210">
        <v>4230</v>
      </c>
      <c r="T34" s="210"/>
      <c r="U34" s="210">
        <v>10050</v>
      </c>
      <c r="V34" s="210"/>
      <c r="W34" s="210"/>
      <c r="X34" s="211">
        <f t="shared" si="2"/>
        <v>151114</v>
      </c>
    </row>
    <row r="35" spans="1:24" ht="21.75">
      <c r="A35" s="209">
        <v>221100</v>
      </c>
      <c r="B35" s="210">
        <v>5600</v>
      </c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1">
        <f t="shared" si="2"/>
        <v>5600</v>
      </c>
    </row>
    <row r="36" spans="1:24" ht="21.75">
      <c r="A36" s="209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1"/>
    </row>
    <row r="37" spans="1:24" ht="21.75">
      <c r="A37" s="209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1"/>
    </row>
    <row r="38" spans="1:24" ht="21.75">
      <c r="A38" s="209"/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1">
        <f t="shared" si="2"/>
        <v>0</v>
      </c>
    </row>
    <row r="39" spans="1:24" ht="21.75">
      <c r="A39" s="200" t="s">
        <v>270</v>
      </c>
      <c r="B39" s="212">
        <f>SUM(B30:B38)</f>
        <v>312440</v>
      </c>
      <c r="C39" s="212">
        <f>SUM(C30:C38)</f>
        <v>106035</v>
      </c>
      <c r="D39" s="213" t="s">
        <v>141</v>
      </c>
      <c r="E39" s="212">
        <f aca="true" t="shared" si="3" ref="E39:K39">SUM(E30:E38)</f>
        <v>0</v>
      </c>
      <c r="F39" s="212">
        <f t="shared" si="3"/>
        <v>114335</v>
      </c>
      <c r="G39" s="212">
        <f t="shared" si="3"/>
        <v>0</v>
      </c>
      <c r="H39" s="212">
        <f t="shared" si="3"/>
        <v>51705</v>
      </c>
      <c r="I39" s="212">
        <f t="shared" si="3"/>
        <v>49572</v>
      </c>
      <c r="J39" s="212">
        <f t="shared" si="3"/>
        <v>0</v>
      </c>
      <c r="K39" s="212">
        <f t="shared" si="3"/>
        <v>182572</v>
      </c>
      <c r="L39" s="212" t="s">
        <v>141</v>
      </c>
      <c r="M39" s="212">
        <f>SUM(M30:M38)</f>
        <v>0</v>
      </c>
      <c r="N39" s="212">
        <f>SUM(N30:N38)</f>
        <v>0</v>
      </c>
      <c r="O39" s="212" t="s">
        <v>141</v>
      </c>
      <c r="P39" s="212">
        <f>SUM(P30:P38)</f>
        <v>0</v>
      </c>
      <c r="Q39" s="212">
        <f>SUM(Q30:Q38)</f>
        <v>0</v>
      </c>
      <c r="R39" s="212" t="s">
        <v>141</v>
      </c>
      <c r="S39" s="212">
        <f>SUM(S30:S38)</f>
        <v>96200</v>
      </c>
      <c r="T39" s="212">
        <f>SUM(T30:T38)</f>
        <v>0</v>
      </c>
      <c r="U39" s="212">
        <f>SUM(U30:U38)</f>
        <v>43742</v>
      </c>
      <c r="V39" s="212" t="s">
        <v>141</v>
      </c>
      <c r="W39" s="212">
        <f>SUM(W30:W38)</f>
        <v>0</v>
      </c>
      <c r="X39" s="214">
        <f>SUM(B39:W39)</f>
        <v>956601</v>
      </c>
    </row>
    <row r="40" spans="1:24" ht="21.75">
      <c r="A40" s="203" t="s">
        <v>271</v>
      </c>
      <c r="B40" s="215">
        <f>SUM(1990246+312440+312440)</f>
        <v>2615126</v>
      </c>
      <c r="C40" s="215">
        <f>SUM(718240+106035+106035)</f>
        <v>930310</v>
      </c>
      <c r="D40" s="205" t="s">
        <v>141</v>
      </c>
      <c r="E40" s="205" t="s">
        <v>141</v>
      </c>
      <c r="F40" s="215">
        <f>SUM(805206+114335+114335)</f>
        <v>1033876</v>
      </c>
      <c r="G40" s="205" t="s">
        <v>141</v>
      </c>
      <c r="H40" s="215">
        <f>SUM(455228+60205+51705)</f>
        <v>567138</v>
      </c>
      <c r="I40" s="215">
        <f>SUM(152418+48140+49572)</f>
        <v>250130</v>
      </c>
      <c r="J40" s="216" t="s">
        <v>141</v>
      </c>
      <c r="K40" s="215">
        <f>SUM(1073832+189290+182572)</f>
        <v>1445694</v>
      </c>
      <c r="L40" s="215" t="s">
        <v>141</v>
      </c>
      <c r="M40" s="215" t="s">
        <v>141</v>
      </c>
      <c r="N40" s="215" t="s">
        <v>141</v>
      </c>
      <c r="O40" s="215" t="s">
        <v>141</v>
      </c>
      <c r="P40" s="215" t="s">
        <v>141</v>
      </c>
      <c r="Q40" s="215" t="s">
        <v>141</v>
      </c>
      <c r="R40" s="215" t="s">
        <v>141</v>
      </c>
      <c r="S40" s="215">
        <f>SUM(589447+96200+96200)</f>
        <v>781847</v>
      </c>
      <c r="T40" s="215" t="s">
        <v>141</v>
      </c>
      <c r="U40" s="215">
        <f>SUM(246570+43920+43742)</f>
        <v>334232</v>
      </c>
      <c r="V40" s="215" t="s">
        <v>141</v>
      </c>
      <c r="W40" s="215" t="s">
        <v>141</v>
      </c>
      <c r="X40" s="217">
        <f>SUM(B40:W40)</f>
        <v>7958353</v>
      </c>
    </row>
    <row r="41" spans="1:24" ht="21.75">
      <c r="A41" s="192" t="s">
        <v>246</v>
      </c>
      <c r="B41" s="294" t="s">
        <v>198</v>
      </c>
      <c r="C41" s="294"/>
      <c r="D41" s="295" t="s">
        <v>199</v>
      </c>
      <c r="E41" s="296"/>
      <c r="F41" s="294" t="s">
        <v>200</v>
      </c>
      <c r="G41" s="294"/>
      <c r="H41" s="192" t="s">
        <v>201</v>
      </c>
      <c r="I41" s="294" t="s">
        <v>202</v>
      </c>
      <c r="J41" s="294"/>
      <c r="K41" s="295" t="s">
        <v>203</v>
      </c>
      <c r="L41" s="297"/>
      <c r="M41" s="296"/>
      <c r="N41" s="193" t="s">
        <v>204</v>
      </c>
      <c r="O41" s="295" t="s">
        <v>205</v>
      </c>
      <c r="P41" s="297"/>
      <c r="Q41" s="297"/>
      <c r="R41" s="296"/>
      <c r="S41" s="294" t="s">
        <v>206</v>
      </c>
      <c r="T41" s="294"/>
      <c r="U41" s="295" t="s">
        <v>247</v>
      </c>
      <c r="V41" s="296"/>
      <c r="W41" s="192" t="s">
        <v>209</v>
      </c>
      <c r="X41" s="194" t="s">
        <v>18</v>
      </c>
    </row>
    <row r="42" spans="1:24" ht="21.75">
      <c r="A42" s="192" t="s">
        <v>78</v>
      </c>
      <c r="B42" s="192" t="s">
        <v>248</v>
      </c>
      <c r="C42" s="192" t="s">
        <v>249</v>
      </c>
      <c r="D42" s="192" t="s">
        <v>250</v>
      </c>
      <c r="E42" s="192" t="s">
        <v>251</v>
      </c>
      <c r="F42" s="192" t="s">
        <v>252</v>
      </c>
      <c r="G42" s="192" t="s">
        <v>253</v>
      </c>
      <c r="H42" s="192" t="s">
        <v>254</v>
      </c>
      <c r="I42" s="192" t="s">
        <v>255</v>
      </c>
      <c r="J42" s="192" t="s">
        <v>256</v>
      </c>
      <c r="K42" s="192" t="s">
        <v>257</v>
      </c>
      <c r="L42" s="192" t="s">
        <v>258</v>
      </c>
      <c r="M42" s="192" t="s">
        <v>259</v>
      </c>
      <c r="N42" s="192" t="s">
        <v>260</v>
      </c>
      <c r="O42" s="192" t="s">
        <v>261</v>
      </c>
      <c r="P42" s="192" t="s">
        <v>262</v>
      </c>
      <c r="Q42" s="192" t="s">
        <v>263</v>
      </c>
      <c r="R42" s="192" t="s">
        <v>264</v>
      </c>
      <c r="S42" s="192" t="s">
        <v>265</v>
      </c>
      <c r="T42" s="192" t="s">
        <v>266</v>
      </c>
      <c r="U42" s="192" t="s">
        <v>267</v>
      </c>
      <c r="V42" s="192" t="s">
        <v>268</v>
      </c>
      <c r="W42" s="192" t="s">
        <v>269</v>
      </c>
      <c r="X42" s="195"/>
    </row>
    <row r="43" spans="1:24" ht="21.75">
      <c r="A43" s="196">
        <v>531000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8"/>
    </row>
    <row r="44" spans="1:24" ht="21.75">
      <c r="A44" s="209">
        <v>310100</v>
      </c>
      <c r="B44" s="210"/>
      <c r="C44" s="210"/>
      <c r="D44" s="210"/>
      <c r="E44" s="210">
        <v>8200</v>
      </c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1">
        <f aca="true" t="shared" si="4" ref="X44:X49">SUM(B44:W44)</f>
        <v>8200</v>
      </c>
    </row>
    <row r="45" spans="1:24" ht="21.75">
      <c r="A45" s="209">
        <v>310200</v>
      </c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1">
        <f t="shared" si="4"/>
        <v>0</v>
      </c>
    </row>
    <row r="46" spans="1:24" ht="21.75">
      <c r="A46" s="209">
        <v>310300</v>
      </c>
      <c r="B46" s="210"/>
      <c r="C46" s="210"/>
      <c r="D46" s="210"/>
      <c r="E46" s="210"/>
      <c r="F46" s="210"/>
      <c r="G46" s="210"/>
      <c r="H46" s="210">
        <v>19440</v>
      </c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1">
        <f t="shared" si="4"/>
        <v>19440</v>
      </c>
    </row>
    <row r="47" spans="1:24" ht="21.75">
      <c r="A47" s="209">
        <v>310400</v>
      </c>
      <c r="B47" s="210">
        <v>11000</v>
      </c>
      <c r="C47" s="210">
        <v>6900</v>
      </c>
      <c r="D47" s="210"/>
      <c r="E47" s="210"/>
      <c r="F47" s="210">
        <v>2400</v>
      </c>
      <c r="G47" s="210"/>
      <c r="H47" s="210">
        <v>3000</v>
      </c>
      <c r="I47" s="210">
        <v>2000</v>
      </c>
      <c r="J47" s="210"/>
      <c r="K47" s="210"/>
      <c r="L47" s="210"/>
      <c r="M47" s="210"/>
      <c r="N47" s="210"/>
      <c r="O47" s="210"/>
      <c r="P47" s="210"/>
      <c r="Q47" s="210"/>
      <c r="R47" s="210"/>
      <c r="S47" s="210">
        <v>3000</v>
      </c>
      <c r="T47" s="210"/>
      <c r="U47" s="210">
        <v>3000</v>
      </c>
      <c r="V47" s="210"/>
      <c r="W47" s="210"/>
      <c r="X47" s="211">
        <f t="shared" si="4"/>
        <v>31300</v>
      </c>
    </row>
    <row r="48" spans="1:24" ht="21.75">
      <c r="A48" s="209">
        <v>310500</v>
      </c>
      <c r="B48" s="210"/>
      <c r="C48" s="210">
        <v>4329</v>
      </c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1">
        <f t="shared" si="4"/>
        <v>4329</v>
      </c>
    </row>
    <row r="49" spans="1:24" ht="21.75">
      <c r="A49" s="209">
        <v>310600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1">
        <f t="shared" si="4"/>
        <v>0</v>
      </c>
    </row>
    <row r="50" spans="1:24" ht="21.75">
      <c r="A50" s="209"/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1"/>
    </row>
    <row r="51" spans="1:24" ht="21.75">
      <c r="A51" s="209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1"/>
    </row>
    <row r="52" spans="1:24" ht="21.75">
      <c r="A52" s="209"/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1"/>
    </row>
    <row r="53" spans="1:24" ht="21.75">
      <c r="A53" s="209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1"/>
    </row>
    <row r="54" spans="1:24" ht="21.75">
      <c r="A54" s="209"/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1"/>
    </row>
    <row r="55" spans="1:24" ht="21.75">
      <c r="A55" s="200" t="s">
        <v>270</v>
      </c>
      <c r="B55" s="218">
        <f>SUM(B44:B54)</f>
        <v>11000</v>
      </c>
      <c r="C55" s="218">
        <f>SUM(C44:C54)</f>
        <v>11229</v>
      </c>
      <c r="D55" s="218" t="s">
        <v>141</v>
      </c>
      <c r="E55" s="218">
        <f>SUM(E44:E54)</f>
        <v>8200</v>
      </c>
      <c r="F55" s="218">
        <f>SUM(F44:F49)</f>
        <v>2400</v>
      </c>
      <c r="G55" s="218" t="s">
        <v>141</v>
      </c>
      <c r="H55" s="218">
        <f>SUM(H44:H54)</f>
        <v>22440</v>
      </c>
      <c r="I55" s="218">
        <f>SUM(I44:I54)</f>
        <v>2000</v>
      </c>
      <c r="J55" s="218" t="s">
        <v>141</v>
      </c>
      <c r="K55" s="218" t="s">
        <v>141</v>
      </c>
      <c r="L55" s="218" t="s">
        <v>141</v>
      </c>
      <c r="M55" s="218">
        <f>SUM(M46:M49)</f>
        <v>0</v>
      </c>
      <c r="N55" s="218" t="s">
        <v>141</v>
      </c>
      <c r="O55" s="218" t="s">
        <v>141</v>
      </c>
      <c r="P55" s="218" t="s">
        <v>141</v>
      </c>
      <c r="Q55" s="218" t="s">
        <v>141</v>
      </c>
      <c r="R55" s="218">
        <f>SUM(R44:R54)</f>
        <v>0</v>
      </c>
      <c r="S55" s="218">
        <f>SUM(S44:S54)</f>
        <v>3000</v>
      </c>
      <c r="T55" s="218" t="s">
        <v>141</v>
      </c>
      <c r="U55" s="218">
        <f>SUM(U44:U54)</f>
        <v>3000</v>
      </c>
      <c r="V55" s="218" t="s">
        <v>141</v>
      </c>
      <c r="W55" s="218" t="s">
        <v>141</v>
      </c>
      <c r="X55" s="219">
        <f>SUM(B55:W55)</f>
        <v>63269</v>
      </c>
    </row>
    <row r="56" spans="1:24" ht="21.75">
      <c r="A56" s="203" t="s">
        <v>271</v>
      </c>
      <c r="B56" s="215">
        <f>SUM(135289.5+11000+11000)</f>
        <v>157289.5</v>
      </c>
      <c r="C56" s="215">
        <f>SUM(47490.5+8724+11229)</f>
        <v>67443.5</v>
      </c>
      <c r="D56" s="215" t="s">
        <v>141</v>
      </c>
      <c r="E56" s="215">
        <f>SUM(86000+20400+8200)</f>
        <v>114600</v>
      </c>
      <c r="F56" s="215">
        <f>SUM(24687.75+24200+2400)</f>
        <v>51287.75</v>
      </c>
      <c r="G56" s="215" t="s">
        <v>141</v>
      </c>
      <c r="H56" s="215">
        <f>SUM(170077+29305+22440)</f>
        <v>221822</v>
      </c>
      <c r="I56" s="215">
        <f>SUM(17302+2000+2000)</f>
        <v>21302</v>
      </c>
      <c r="J56" s="215" t="s">
        <v>141</v>
      </c>
      <c r="K56" s="215" t="s">
        <v>141</v>
      </c>
      <c r="L56" s="215" t="s">
        <v>141</v>
      </c>
      <c r="M56" s="215" t="s">
        <v>141</v>
      </c>
      <c r="N56" s="215" t="s">
        <v>141</v>
      </c>
      <c r="O56" s="215" t="s">
        <v>141</v>
      </c>
      <c r="P56" s="215" t="s">
        <v>141</v>
      </c>
      <c r="Q56" s="215" t="s">
        <v>141</v>
      </c>
      <c r="R56" s="215" t="s">
        <v>141</v>
      </c>
      <c r="S56" s="215">
        <f>SUM(77116.5+3000+3000)</f>
        <v>83116.5</v>
      </c>
      <c r="T56" s="215" t="s">
        <v>141</v>
      </c>
      <c r="U56" s="215">
        <f>SUM(16465+3000+3000)</f>
        <v>22465</v>
      </c>
      <c r="V56" s="215" t="s">
        <v>141</v>
      </c>
      <c r="W56" s="215" t="s">
        <v>141</v>
      </c>
      <c r="X56" s="217">
        <f>SUM(B56:W56)</f>
        <v>739326.25</v>
      </c>
    </row>
    <row r="57" spans="1:24" ht="21.75">
      <c r="A57" s="192" t="s">
        <v>246</v>
      </c>
      <c r="B57" s="294" t="s">
        <v>198</v>
      </c>
      <c r="C57" s="294"/>
      <c r="D57" s="295" t="s">
        <v>199</v>
      </c>
      <c r="E57" s="296"/>
      <c r="F57" s="294" t="s">
        <v>200</v>
      </c>
      <c r="G57" s="294"/>
      <c r="H57" s="192" t="s">
        <v>201</v>
      </c>
      <c r="I57" s="294" t="s">
        <v>202</v>
      </c>
      <c r="J57" s="294"/>
      <c r="K57" s="295" t="s">
        <v>203</v>
      </c>
      <c r="L57" s="297"/>
      <c r="M57" s="296"/>
      <c r="N57" s="192" t="s">
        <v>204</v>
      </c>
      <c r="O57" s="295" t="s">
        <v>205</v>
      </c>
      <c r="P57" s="297"/>
      <c r="Q57" s="297"/>
      <c r="R57" s="296"/>
      <c r="S57" s="294" t="s">
        <v>206</v>
      </c>
      <c r="T57" s="294"/>
      <c r="U57" s="192" t="s">
        <v>247</v>
      </c>
      <c r="V57" s="192" t="s">
        <v>208</v>
      </c>
      <c r="W57" s="192" t="s">
        <v>209</v>
      </c>
      <c r="X57" s="192" t="s">
        <v>18</v>
      </c>
    </row>
    <row r="58" spans="1:24" ht="21.75">
      <c r="A58" s="192" t="s">
        <v>78</v>
      </c>
      <c r="B58" s="192" t="s">
        <v>248</v>
      </c>
      <c r="C58" s="192" t="s">
        <v>249</v>
      </c>
      <c r="D58" s="192" t="s">
        <v>250</v>
      </c>
      <c r="E58" s="192" t="s">
        <v>251</v>
      </c>
      <c r="F58" s="192" t="s">
        <v>252</v>
      </c>
      <c r="G58" s="192" t="s">
        <v>253</v>
      </c>
      <c r="H58" s="192" t="s">
        <v>254</v>
      </c>
      <c r="I58" s="192" t="s">
        <v>255</v>
      </c>
      <c r="J58" s="192" t="s">
        <v>256</v>
      </c>
      <c r="K58" s="192" t="s">
        <v>257</v>
      </c>
      <c r="L58" s="192" t="s">
        <v>258</v>
      </c>
      <c r="M58" s="192" t="s">
        <v>259</v>
      </c>
      <c r="N58" s="192" t="s">
        <v>260</v>
      </c>
      <c r="O58" s="192" t="s">
        <v>261</v>
      </c>
      <c r="P58" s="192" t="s">
        <v>262</v>
      </c>
      <c r="Q58" s="192" t="s">
        <v>263</v>
      </c>
      <c r="R58" s="192" t="s">
        <v>264</v>
      </c>
      <c r="S58" s="192" t="s">
        <v>265</v>
      </c>
      <c r="T58" s="192" t="s">
        <v>266</v>
      </c>
      <c r="U58" s="192" t="s">
        <v>267</v>
      </c>
      <c r="V58" s="192" t="s">
        <v>268</v>
      </c>
      <c r="W58" s="192" t="s">
        <v>269</v>
      </c>
      <c r="X58" s="192"/>
    </row>
    <row r="59" spans="1:24" ht="21.75">
      <c r="A59" s="196">
        <v>532000</v>
      </c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8"/>
    </row>
    <row r="60" spans="1:24" ht="21.75">
      <c r="A60" s="209">
        <v>320100</v>
      </c>
      <c r="B60" s="210">
        <v>10300</v>
      </c>
      <c r="C60" s="210"/>
      <c r="D60" s="210"/>
      <c r="E60" s="210"/>
      <c r="F60" s="210">
        <v>3900</v>
      </c>
      <c r="G60" s="210"/>
      <c r="H60" s="210">
        <v>42399.6</v>
      </c>
      <c r="I60" s="210">
        <v>3500</v>
      </c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1">
        <f>SUM(B60:W60)</f>
        <v>60099.6</v>
      </c>
    </row>
    <row r="61" spans="1:24" ht="21.75">
      <c r="A61" s="209">
        <v>320200</v>
      </c>
      <c r="B61" s="210">
        <v>11850</v>
      </c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1">
        <f>SUM(B61:W61)</f>
        <v>11850</v>
      </c>
    </row>
    <row r="62" spans="1:24" ht="21.75">
      <c r="A62" s="209">
        <v>320300</v>
      </c>
      <c r="B62" s="210">
        <f>SUM(827.2+38500+4118)</f>
        <v>43445.2</v>
      </c>
      <c r="C62" s="210"/>
      <c r="D62" s="210">
        <v>6800</v>
      </c>
      <c r="E62" s="210">
        <v>99580</v>
      </c>
      <c r="F62" s="210">
        <v>2890</v>
      </c>
      <c r="G62" s="210"/>
      <c r="H62" s="210">
        <v>10032</v>
      </c>
      <c r="I62" s="210">
        <v>4098</v>
      </c>
      <c r="J62" s="210"/>
      <c r="K62" s="210"/>
      <c r="L62" s="210"/>
      <c r="M62" s="210"/>
      <c r="N62" s="210">
        <f>SUM(25302+6050)</f>
        <v>31352</v>
      </c>
      <c r="O62" s="210"/>
      <c r="P62" s="210"/>
      <c r="Q62" s="210"/>
      <c r="R62" s="210"/>
      <c r="S62" s="210"/>
      <c r="T62" s="210"/>
      <c r="U62" s="210">
        <f>SUM(37600+91940+4600)</f>
        <v>134140</v>
      </c>
      <c r="V62" s="210"/>
      <c r="W62" s="210"/>
      <c r="X62" s="211">
        <f>SUM(B62:W62)</f>
        <v>332337.2</v>
      </c>
    </row>
    <row r="63" spans="1:24" ht="21.75">
      <c r="A63" s="209">
        <v>320400</v>
      </c>
      <c r="B63" s="210"/>
      <c r="C63" s="210"/>
      <c r="D63" s="210"/>
      <c r="E63" s="210"/>
      <c r="F63" s="210"/>
      <c r="G63" s="210"/>
      <c r="H63" s="210">
        <v>3460</v>
      </c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>
        <v>1687.39</v>
      </c>
      <c r="T63" s="210"/>
      <c r="U63" s="210"/>
      <c r="V63" s="210"/>
      <c r="W63" s="210"/>
      <c r="X63" s="211">
        <f>SUM(B63:W63)</f>
        <v>5147.39</v>
      </c>
    </row>
    <row r="64" spans="1:24" ht="21.75">
      <c r="A64" s="200" t="s">
        <v>270</v>
      </c>
      <c r="B64" s="218">
        <f aca="true" t="shared" si="5" ref="B64:I64">SUM(B60:B63)</f>
        <v>65595.2</v>
      </c>
      <c r="C64" s="218">
        <f t="shared" si="5"/>
        <v>0</v>
      </c>
      <c r="D64" s="218">
        <f t="shared" si="5"/>
        <v>6800</v>
      </c>
      <c r="E64" s="218">
        <f t="shared" si="5"/>
        <v>99580</v>
      </c>
      <c r="F64" s="218">
        <f t="shared" si="5"/>
        <v>6790</v>
      </c>
      <c r="G64" s="218">
        <f t="shared" si="5"/>
        <v>0</v>
      </c>
      <c r="H64" s="218">
        <f t="shared" si="5"/>
        <v>55891.6</v>
      </c>
      <c r="I64" s="218">
        <f t="shared" si="5"/>
        <v>7598</v>
      </c>
      <c r="J64" s="218" t="s">
        <v>141</v>
      </c>
      <c r="K64" s="218" t="s">
        <v>141</v>
      </c>
      <c r="L64" s="218" t="s">
        <v>141</v>
      </c>
      <c r="M64" s="218" t="s">
        <v>141</v>
      </c>
      <c r="N64" s="218">
        <f>SUM(N60:N63)</f>
        <v>31352</v>
      </c>
      <c r="O64" s="218">
        <f>SUM(O60:O63)</f>
        <v>0</v>
      </c>
      <c r="P64" s="218" t="s">
        <v>141</v>
      </c>
      <c r="Q64" s="218">
        <f>SUM(Q60:Q63)</f>
        <v>0</v>
      </c>
      <c r="R64" s="218">
        <f>SUM(R60:R63)</f>
        <v>0</v>
      </c>
      <c r="S64" s="218">
        <f>SUM(S60:S63)</f>
        <v>1687.39</v>
      </c>
      <c r="T64" s="218" t="s">
        <v>141</v>
      </c>
      <c r="U64" s="218">
        <f>SUM(U60:U63)</f>
        <v>134140</v>
      </c>
      <c r="V64" s="218" t="s">
        <v>141</v>
      </c>
      <c r="W64" s="218" t="s">
        <v>141</v>
      </c>
      <c r="X64" s="219">
        <f>SUM(X60:X63)</f>
        <v>409434.19000000006</v>
      </c>
    </row>
    <row r="65" spans="1:24" ht="21.75">
      <c r="A65" s="203" t="s">
        <v>271</v>
      </c>
      <c r="B65" s="215">
        <f>SUM(1368904.58+516068+65595.2)</f>
        <v>1950567.78</v>
      </c>
      <c r="C65" s="215">
        <f>SUM(10907.37+4800)</f>
        <v>15707.37</v>
      </c>
      <c r="D65" s="215">
        <f>SUM(122767+2800+6800)</f>
        <v>132367</v>
      </c>
      <c r="E65" s="215">
        <f>SUM(366605+165990+99580)</f>
        <v>632175</v>
      </c>
      <c r="F65" s="215">
        <f>SUM(67554+13326+6790)</f>
        <v>87670</v>
      </c>
      <c r="G65" s="215">
        <f>SUM(646000+24290)</f>
        <v>670290</v>
      </c>
      <c r="H65" s="215">
        <f>SUM(157869.54+92384.63+55891.6)</f>
        <v>306145.77</v>
      </c>
      <c r="I65" s="215">
        <f>SUM(8900+54700+7598)</f>
        <v>71198</v>
      </c>
      <c r="J65" s="215" t="s">
        <v>141</v>
      </c>
      <c r="K65" s="215" t="s">
        <v>141</v>
      </c>
      <c r="L65" s="215" t="s">
        <v>141</v>
      </c>
      <c r="M65" s="215" t="s">
        <v>141</v>
      </c>
      <c r="N65" s="215">
        <f>SUM(129250+6050+31352)</f>
        <v>166652</v>
      </c>
      <c r="O65" s="215">
        <v>26452</v>
      </c>
      <c r="P65" s="215" t="s">
        <v>141</v>
      </c>
      <c r="Q65" s="215">
        <v>6209</v>
      </c>
      <c r="R65" s="215">
        <f>SUM(63500+136500)</f>
        <v>200000</v>
      </c>
      <c r="S65" s="215">
        <f>SUM(41168+250+1687.39)</f>
        <v>43105.39</v>
      </c>
      <c r="T65" s="215" t="s">
        <v>141</v>
      </c>
      <c r="U65" s="215">
        <f>SUM(2636+199090+134140)</f>
        <v>335866</v>
      </c>
      <c r="V65" s="215" t="s">
        <v>141</v>
      </c>
      <c r="W65" s="215" t="s">
        <v>141</v>
      </c>
      <c r="X65" s="217">
        <f>SUM(B65:W65)</f>
        <v>4644405.31</v>
      </c>
    </row>
    <row r="66" spans="1:24" ht="21.75">
      <c r="A66" s="196">
        <v>533000</v>
      </c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>
        <f>SUM(W20:W27)</f>
        <v>0</v>
      </c>
      <c r="X66" s="197"/>
    </row>
    <row r="67" spans="1:24" ht="21.75">
      <c r="A67" s="198">
        <v>330100</v>
      </c>
      <c r="B67" s="197">
        <v>4600</v>
      </c>
      <c r="C67" s="197"/>
      <c r="D67" s="197"/>
      <c r="E67" s="197"/>
      <c r="F67" s="197">
        <v>22925</v>
      </c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>
        <f aca="true" t="shared" si="6" ref="X67:X75">SUM(B67:W67)</f>
        <v>27525</v>
      </c>
    </row>
    <row r="68" spans="1:24" ht="21.75">
      <c r="A68" s="198">
        <v>330200</v>
      </c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>
        <f t="shared" si="6"/>
        <v>0</v>
      </c>
    </row>
    <row r="69" spans="1:24" ht="21.75">
      <c r="A69" s="198">
        <v>330300</v>
      </c>
      <c r="B69" s="197"/>
      <c r="C69" s="197"/>
      <c r="D69" s="197"/>
      <c r="E69" s="197"/>
      <c r="F69" s="197">
        <v>6000</v>
      </c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>
        <f t="shared" si="6"/>
        <v>6000</v>
      </c>
    </row>
    <row r="70" spans="1:24" ht="21.75">
      <c r="A70" s="198">
        <v>330400</v>
      </c>
      <c r="B70" s="197"/>
      <c r="C70" s="197"/>
      <c r="D70" s="197"/>
      <c r="E70" s="197"/>
      <c r="F70" s="197"/>
      <c r="G70" s="197">
        <v>506818.69</v>
      </c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>
        <f>SUM(B70:W70)</f>
        <v>506818.69</v>
      </c>
    </row>
    <row r="71" spans="1:24" ht="21.75">
      <c r="A71" s="198">
        <v>330600</v>
      </c>
      <c r="B71" s="197"/>
      <c r="C71" s="197"/>
      <c r="D71" s="197"/>
      <c r="E71" s="197"/>
      <c r="F71" s="197">
        <v>6444</v>
      </c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>
        <f t="shared" si="6"/>
        <v>6444</v>
      </c>
    </row>
    <row r="72" spans="1:24" ht="21.75">
      <c r="A72" s="198">
        <v>330700</v>
      </c>
      <c r="B72" s="197"/>
      <c r="C72" s="197"/>
      <c r="D72" s="197"/>
      <c r="E72" s="197"/>
      <c r="F72" s="197"/>
      <c r="G72" s="197"/>
      <c r="H72" s="197"/>
      <c r="I72" s="197"/>
      <c r="J72" s="197"/>
      <c r="K72" s="197">
        <v>5700</v>
      </c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>
        <f t="shared" si="6"/>
        <v>5700</v>
      </c>
    </row>
    <row r="73" spans="1:24" ht="21.75">
      <c r="A73" s="198">
        <v>330800</v>
      </c>
      <c r="B73" s="197">
        <v>4600</v>
      </c>
      <c r="C73" s="197">
        <v>4000</v>
      </c>
      <c r="D73" s="197"/>
      <c r="E73" s="197"/>
      <c r="F73" s="197">
        <v>2000</v>
      </c>
      <c r="G73" s="197"/>
      <c r="H73" s="197"/>
      <c r="I73" s="197">
        <v>3500</v>
      </c>
      <c r="J73" s="197"/>
      <c r="K73" s="197">
        <v>65660</v>
      </c>
      <c r="L73" s="197"/>
      <c r="M73" s="197"/>
      <c r="N73" s="197"/>
      <c r="O73" s="197"/>
      <c r="P73" s="197"/>
      <c r="Q73" s="197"/>
      <c r="R73" s="197"/>
      <c r="S73" s="197">
        <v>8100</v>
      </c>
      <c r="T73" s="197"/>
      <c r="U73" s="197"/>
      <c r="V73" s="197"/>
      <c r="W73" s="197"/>
      <c r="X73" s="197">
        <f t="shared" si="6"/>
        <v>87860</v>
      </c>
    </row>
    <row r="74" spans="1:24" ht="21.75">
      <c r="A74" s="198">
        <v>330900</v>
      </c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>
        <f t="shared" si="6"/>
        <v>0</v>
      </c>
    </row>
    <row r="75" spans="1:24" ht="21.75">
      <c r="A75" s="198">
        <v>331000</v>
      </c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>
        <f t="shared" si="6"/>
        <v>0</v>
      </c>
    </row>
    <row r="76" spans="1:24" ht="21.75">
      <c r="A76" s="198">
        <v>331100</v>
      </c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>
        <f aca="true" t="shared" si="7" ref="X76:X81">SUM(B76:W76)</f>
        <v>0</v>
      </c>
    </row>
    <row r="77" spans="1:24" ht="21.75">
      <c r="A77" s="198">
        <v>331200</v>
      </c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>
        <f t="shared" si="7"/>
        <v>0</v>
      </c>
    </row>
    <row r="78" spans="1:24" ht="21.75">
      <c r="A78" s="198">
        <v>331300</v>
      </c>
      <c r="B78" s="197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>
        <f t="shared" si="7"/>
        <v>0</v>
      </c>
    </row>
    <row r="79" spans="1:24" ht="21.75">
      <c r="A79" s="198">
        <v>331400</v>
      </c>
      <c r="B79" s="197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>
        <f t="shared" si="7"/>
        <v>0</v>
      </c>
    </row>
    <row r="80" spans="1:24" ht="21.75">
      <c r="A80" s="198">
        <v>331500</v>
      </c>
      <c r="B80" s="197"/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>
        <f t="shared" si="7"/>
        <v>0</v>
      </c>
    </row>
    <row r="81" spans="1:24" ht="21.75">
      <c r="A81" s="198">
        <v>331700</v>
      </c>
      <c r="B81" s="197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>
        <f t="shared" si="7"/>
        <v>0</v>
      </c>
    </row>
    <row r="82" spans="1:24" ht="21.75">
      <c r="A82" s="198"/>
      <c r="B82" s="197"/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</row>
    <row r="83" spans="1:24" ht="21.75">
      <c r="A83" s="200" t="s">
        <v>270</v>
      </c>
      <c r="B83" s="201">
        <f aca="true" t="shared" si="8" ref="B83:G83">SUM(B67:B81)</f>
        <v>9200</v>
      </c>
      <c r="C83" s="201">
        <f t="shared" si="8"/>
        <v>4000</v>
      </c>
      <c r="D83" s="201">
        <f t="shared" si="8"/>
        <v>0</v>
      </c>
      <c r="E83" s="201">
        <f t="shared" si="8"/>
        <v>0</v>
      </c>
      <c r="F83" s="201">
        <f t="shared" si="8"/>
        <v>37369</v>
      </c>
      <c r="G83" s="201">
        <f t="shared" si="8"/>
        <v>506818.69</v>
      </c>
      <c r="H83" s="201">
        <f>SUM(H67:H81)</f>
        <v>0</v>
      </c>
      <c r="I83" s="201">
        <f>SUM(I67:I81)</f>
        <v>3500</v>
      </c>
      <c r="J83" s="201">
        <f>SUM(J67:J81)</f>
        <v>0</v>
      </c>
      <c r="K83" s="201">
        <f>SUM(K67:K81)</f>
        <v>71360</v>
      </c>
      <c r="L83" s="201">
        <f>SUM(L67:L81)</f>
        <v>0</v>
      </c>
      <c r="M83" s="201" t="s">
        <v>141</v>
      </c>
      <c r="N83" s="201" t="s">
        <v>141</v>
      </c>
      <c r="O83" s="201" t="s">
        <v>141</v>
      </c>
      <c r="P83" s="201" t="s">
        <v>141</v>
      </c>
      <c r="Q83" s="201" t="s">
        <v>141</v>
      </c>
      <c r="R83" s="201" t="s">
        <v>141</v>
      </c>
      <c r="S83" s="201">
        <f>SUM(S67:S81)</f>
        <v>8100</v>
      </c>
      <c r="T83" s="201" t="s">
        <v>141</v>
      </c>
      <c r="U83" s="201">
        <f>SUM(U67:U81)</f>
        <v>0</v>
      </c>
      <c r="V83" s="201" t="s">
        <v>141</v>
      </c>
      <c r="W83" s="201" t="s">
        <v>141</v>
      </c>
      <c r="X83" s="201">
        <f>SUM(B83:W83)</f>
        <v>640347.69</v>
      </c>
    </row>
    <row r="84" spans="1:24" ht="21.75">
      <c r="A84" s="203" t="s">
        <v>271</v>
      </c>
      <c r="B84" s="204">
        <f>SUM(256273+7200+9200)</f>
        <v>272673</v>
      </c>
      <c r="C84" s="204">
        <f>SUM(38592+11215+4000)</f>
        <v>53807</v>
      </c>
      <c r="D84" s="204" t="s">
        <v>141</v>
      </c>
      <c r="E84" s="204" t="s">
        <v>141</v>
      </c>
      <c r="F84" s="204">
        <f>SUM(25871+37369)</f>
        <v>63240</v>
      </c>
      <c r="G84" s="204">
        <f>SUM(222695.2+242276.4+506818.69)</f>
        <v>971790.29</v>
      </c>
      <c r="H84" s="204">
        <v>10516</v>
      </c>
      <c r="I84" s="204">
        <f>SUM(27477+1500+3500)</f>
        <v>32477</v>
      </c>
      <c r="J84" s="204" t="s">
        <v>141</v>
      </c>
      <c r="K84" s="204">
        <f>SUM(468857+79360+71360)</f>
        <v>619577</v>
      </c>
      <c r="L84" s="204">
        <v>98926</v>
      </c>
      <c r="M84" s="204" t="s">
        <v>141</v>
      </c>
      <c r="N84" s="204" t="s">
        <v>141</v>
      </c>
      <c r="O84" s="204" t="s">
        <v>141</v>
      </c>
      <c r="P84" s="204" t="s">
        <v>141</v>
      </c>
      <c r="Q84" s="204" t="s">
        <v>141</v>
      </c>
      <c r="R84" s="204" t="s">
        <v>141</v>
      </c>
      <c r="S84" s="204">
        <f>SUM(185499+11300+8100)</f>
        <v>204899</v>
      </c>
      <c r="T84" s="204" t="s">
        <v>141</v>
      </c>
      <c r="U84" s="204">
        <f>SUM(24928+900)</f>
        <v>25828</v>
      </c>
      <c r="V84" s="204" t="s">
        <v>141</v>
      </c>
      <c r="W84" s="204" t="s">
        <v>141</v>
      </c>
      <c r="X84" s="204">
        <f>SUM(B84:W84)</f>
        <v>2353733.29</v>
      </c>
    </row>
    <row r="85" spans="1:24" ht="21.75">
      <c r="A85" s="192" t="s">
        <v>246</v>
      </c>
      <c r="B85" s="294" t="s">
        <v>198</v>
      </c>
      <c r="C85" s="294"/>
      <c r="D85" s="295" t="s">
        <v>199</v>
      </c>
      <c r="E85" s="296"/>
      <c r="F85" s="294" t="s">
        <v>200</v>
      </c>
      <c r="G85" s="294"/>
      <c r="H85" s="192" t="s">
        <v>201</v>
      </c>
      <c r="I85" s="294" t="s">
        <v>202</v>
      </c>
      <c r="J85" s="294"/>
      <c r="K85" s="295" t="s">
        <v>203</v>
      </c>
      <c r="L85" s="297"/>
      <c r="M85" s="296"/>
      <c r="N85" s="192" t="s">
        <v>204</v>
      </c>
      <c r="O85" s="295" t="s">
        <v>205</v>
      </c>
      <c r="P85" s="297"/>
      <c r="Q85" s="297"/>
      <c r="R85" s="296"/>
      <c r="S85" s="294" t="s">
        <v>206</v>
      </c>
      <c r="T85" s="294"/>
      <c r="U85" s="192" t="s">
        <v>247</v>
      </c>
      <c r="V85" s="192" t="s">
        <v>208</v>
      </c>
      <c r="W85" s="192" t="s">
        <v>209</v>
      </c>
      <c r="X85" s="192" t="s">
        <v>18</v>
      </c>
    </row>
    <row r="86" spans="1:24" ht="21.75">
      <c r="A86" s="192" t="s">
        <v>78</v>
      </c>
      <c r="B86" s="192" t="s">
        <v>248</v>
      </c>
      <c r="C86" s="192" t="s">
        <v>249</v>
      </c>
      <c r="D86" s="192" t="s">
        <v>250</v>
      </c>
      <c r="E86" s="192" t="s">
        <v>251</v>
      </c>
      <c r="F86" s="192" t="s">
        <v>252</v>
      </c>
      <c r="G86" s="192" t="s">
        <v>253</v>
      </c>
      <c r="H86" s="192" t="s">
        <v>254</v>
      </c>
      <c r="I86" s="192" t="s">
        <v>255</v>
      </c>
      <c r="J86" s="192" t="s">
        <v>256</v>
      </c>
      <c r="K86" s="192" t="s">
        <v>257</v>
      </c>
      <c r="L86" s="192" t="s">
        <v>258</v>
      </c>
      <c r="M86" s="192" t="s">
        <v>259</v>
      </c>
      <c r="N86" s="192" t="s">
        <v>260</v>
      </c>
      <c r="O86" s="192" t="s">
        <v>261</v>
      </c>
      <c r="P86" s="192" t="s">
        <v>262</v>
      </c>
      <c r="Q86" s="192" t="s">
        <v>263</v>
      </c>
      <c r="R86" s="192" t="s">
        <v>264</v>
      </c>
      <c r="S86" s="192" t="s">
        <v>265</v>
      </c>
      <c r="T86" s="192" t="s">
        <v>266</v>
      </c>
      <c r="U86" s="192" t="s">
        <v>267</v>
      </c>
      <c r="V86" s="192" t="s">
        <v>268</v>
      </c>
      <c r="W86" s="192" t="s">
        <v>269</v>
      </c>
      <c r="X86" s="192"/>
    </row>
    <row r="87" spans="1:24" ht="21.75">
      <c r="A87" s="196">
        <v>534000</v>
      </c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</row>
    <row r="88" spans="1:24" ht="21.75">
      <c r="A88" s="198">
        <v>340100</v>
      </c>
      <c r="B88" s="197">
        <v>38901.22</v>
      </c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>
        <f aca="true" t="shared" si="9" ref="X88:X93">SUM(B88:W88)</f>
        <v>38901.22</v>
      </c>
    </row>
    <row r="89" spans="1:24" ht="21.75">
      <c r="A89" s="198">
        <v>340200</v>
      </c>
      <c r="B89" s="197"/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>
        <f t="shared" si="9"/>
        <v>0</v>
      </c>
    </row>
    <row r="90" spans="1:24" ht="21.75">
      <c r="A90" s="198">
        <v>340300</v>
      </c>
      <c r="B90" s="197">
        <v>2011.6</v>
      </c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>
        <f t="shared" si="9"/>
        <v>2011.6</v>
      </c>
    </row>
    <row r="91" spans="1:24" ht="21.75">
      <c r="A91" s="198">
        <v>340400</v>
      </c>
      <c r="B91" s="197">
        <v>1003</v>
      </c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>
        <f t="shared" si="9"/>
        <v>1003</v>
      </c>
    </row>
    <row r="92" spans="1:24" ht="21.75">
      <c r="A92" s="198">
        <v>340500</v>
      </c>
      <c r="B92" s="197">
        <v>4494</v>
      </c>
      <c r="C92" s="197">
        <v>738.3</v>
      </c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>
        <v>631.3</v>
      </c>
      <c r="V92" s="197"/>
      <c r="W92" s="197"/>
      <c r="X92" s="197">
        <f t="shared" si="9"/>
        <v>5863.6</v>
      </c>
    </row>
    <row r="93" spans="1:24" ht="21.75">
      <c r="A93" s="200" t="s">
        <v>270</v>
      </c>
      <c r="B93" s="201">
        <f>SUM(B88:B92)</f>
        <v>46409.82</v>
      </c>
      <c r="C93" s="201">
        <f>SUM(C88:C92)</f>
        <v>738.3</v>
      </c>
      <c r="D93" s="201" t="s">
        <v>141</v>
      </c>
      <c r="E93" s="201" t="s">
        <v>141</v>
      </c>
      <c r="F93" s="201" t="s">
        <v>141</v>
      </c>
      <c r="G93" s="201" t="s">
        <v>141</v>
      </c>
      <c r="H93" s="201" t="s">
        <v>141</v>
      </c>
      <c r="I93" s="201" t="s">
        <v>141</v>
      </c>
      <c r="J93" s="201" t="s">
        <v>141</v>
      </c>
      <c r="K93" s="201" t="s">
        <v>141</v>
      </c>
      <c r="L93" s="201" t="s">
        <v>141</v>
      </c>
      <c r="M93" s="201" t="s">
        <v>141</v>
      </c>
      <c r="N93" s="201" t="s">
        <v>141</v>
      </c>
      <c r="O93" s="201" t="s">
        <v>141</v>
      </c>
      <c r="P93" s="201" t="s">
        <v>141</v>
      </c>
      <c r="Q93" s="201" t="s">
        <v>141</v>
      </c>
      <c r="R93" s="201" t="s">
        <v>141</v>
      </c>
      <c r="S93" s="201" t="s">
        <v>141</v>
      </c>
      <c r="T93" s="201" t="s">
        <v>141</v>
      </c>
      <c r="U93" s="201">
        <f>SUM(U88:U92)</f>
        <v>631.3</v>
      </c>
      <c r="V93" s="201" t="s">
        <v>141</v>
      </c>
      <c r="W93" s="201" t="s">
        <v>141</v>
      </c>
      <c r="X93" s="201">
        <f t="shared" si="9"/>
        <v>47779.420000000006</v>
      </c>
    </row>
    <row r="94" spans="1:24" ht="21.75">
      <c r="A94" s="203" t="s">
        <v>271</v>
      </c>
      <c r="B94" s="204">
        <f>SUM(220224.7+48243.24+46409.82)</f>
        <v>314877.76</v>
      </c>
      <c r="C94" s="204">
        <f>SUM(11350.98+2022.3+738.3)</f>
        <v>14111.579999999998</v>
      </c>
      <c r="D94" s="204" t="s">
        <v>141</v>
      </c>
      <c r="E94" s="204" t="s">
        <v>141</v>
      </c>
      <c r="F94" s="204" t="s">
        <v>141</v>
      </c>
      <c r="G94" s="204" t="s">
        <v>141</v>
      </c>
      <c r="H94" s="204" t="s">
        <v>141</v>
      </c>
      <c r="I94" s="204" t="s">
        <v>141</v>
      </c>
      <c r="J94" s="204" t="s">
        <v>141</v>
      </c>
      <c r="K94" s="204" t="s">
        <v>141</v>
      </c>
      <c r="L94" s="204" t="s">
        <v>141</v>
      </c>
      <c r="M94" s="204" t="s">
        <v>141</v>
      </c>
      <c r="N94" s="204" t="s">
        <v>141</v>
      </c>
      <c r="O94" s="204" t="s">
        <v>141</v>
      </c>
      <c r="P94" s="204" t="s">
        <v>141</v>
      </c>
      <c r="Q94" s="204" t="s">
        <v>141</v>
      </c>
      <c r="R94" s="204" t="s">
        <v>141</v>
      </c>
      <c r="S94" s="204" t="s">
        <v>141</v>
      </c>
      <c r="T94" s="204" t="s">
        <v>141</v>
      </c>
      <c r="U94" s="204">
        <f>SUM(3543.42+631.3+631.3)</f>
        <v>4806.02</v>
      </c>
      <c r="V94" s="204" t="s">
        <v>141</v>
      </c>
      <c r="W94" s="204" t="s">
        <v>141</v>
      </c>
      <c r="X94" s="204">
        <f>SUM(B94:W94)</f>
        <v>333795.36000000004</v>
      </c>
    </row>
    <row r="95" spans="1:24" ht="21.75">
      <c r="A95" s="196">
        <v>541000</v>
      </c>
      <c r="B95" s="197"/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</row>
    <row r="96" spans="1:24" ht="21.75">
      <c r="A96" s="220">
        <v>410100</v>
      </c>
      <c r="B96" s="197"/>
      <c r="C96" s="197"/>
      <c r="D96" s="197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</row>
    <row r="97" spans="1:24" ht="21.75">
      <c r="A97" s="220">
        <v>410200</v>
      </c>
      <c r="B97" s="197"/>
      <c r="C97" s="197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</row>
    <row r="98" spans="1:24" ht="21.75">
      <c r="A98" s="220">
        <v>410300</v>
      </c>
      <c r="B98" s="197"/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</row>
    <row r="99" spans="1:24" ht="21.75">
      <c r="A99" s="220">
        <v>410500</v>
      </c>
      <c r="B99" s="197"/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</row>
    <row r="100" spans="1:24" ht="21.75">
      <c r="A100" s="220">
        <v>410600</v>
      </c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</row>
    <row r="101" spans="1:24" ht="21.75">
      <c r="A101" s="220">
        <v>410700</v>
      </c>
      <c r="B101" s="197"/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</row>
    <row r="102" spans="1:24" ht="21.75">
      <c r="A102" s="220">
        <v>411000</v>
      </c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>
        <f aca="true" t="shared" si="10" ref="X102:X107">SUM(B102:W102)</f>
        <v>0</v>
      </c>
    </row>
    <row r="103" spans="1:24" ht="21.75">
      <c r="A103" s="220">
        <v>411200</v>
      </c>
      <c r="B103" s="197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>
        <f t="shared" si="10"/>
        <v>0</v>
      </c>
    </row>
    <row r="104" spans="1:24" ht="21.75">
      <c r="A104" s="220">
        <v>411300</v>
      </c>
      <c r="B104" s="197"/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>
        <f t="shared" si="10"/>
        <v>0</v>
      </c>
    </row>
    <row r="105" spans="1:24" ht="21.75">
      <c r="A105" s="220">
        <v>411600</v>
      </c>
      <c r="B105" s="197"/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>
        <f>SUM(B105:W105)</f>
        <v>0</v>
      </c>
    </row>
    <row r="106" spans="1:24" ht="21.75">
      <c r="A106" s="220">
        <v>411700</v>
      </c>
      <c r="B106" s="197"/>
      <c r="C106" s="197"/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>
        <f>SUM(B106:W106)</f>
        <v>0</v>
      </c>
    </row>
    <row r="107" spans="1:24" ht="21.75">
      <c r="A107" s="220">
        <v>411800</v>
      </c>
      <c r="B107" s="197"/>
      <c r="C107" s="197"/>
      <c r="D107" s="197"/>
      <c r="E107" s="197"/>
      <c r="F107" s="197"/>
      <c r="G107" s="197"/>
      <c r="H107" s="197">
        <v>9965</v>
      </c>
      <c r="I107" s="197">
        <v>10414.31</v>
      </c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>
        <f t="shared" si="10"/>
        <v>20379.309999999998</v>
      </c>
    </row>
    <row r="108" spans="1:24" ht="21.75">
      <c r="A108" s="220"/>
      <c r="B108" s="197"/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</row>
    <row r="109" spans="1:24" ht="21.75">
      <c r="A109" s="220"/>
      <c r="B109" s="197"/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</row>
    <row r="110" spans="1:24" ht="21.75">
      <c r="A110" s="220"/>
      <c r="B110" s="197"/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</row>
    <row r="111" spans="1:24" ht="21.75">
      <c r="A111" s="200" t="s">
        <v>270</v>
      </c>
      <c r="B111" s="201">
        <f>SUM(B102:B107)</f>
        <v>0</v>
      </c>
      <c r="C111" s="201">
        <f>SUM(C102:C107)</f>
        <v>0</v>
      </c>
      <c r="D111" s="201" t="s">
        <v>141</v>
      </c>
      <c r="E111" s="201" t="s">
        <v>141</v>
      </c>
      <c r="F111" s="201">
        <f>SUM(F102:F107)</f>
        <v>0</v>
      </c>
      <c r="G111" s="201" t="s">
        <v>141</v>
      </c>
      <c r="H111" s="201">
        <f>SUM(H102:H107)</f>
        <v>9965</v>
      </c>
      <c r="I111" s="201">
        <f>SUM(I96:I107)</f>
        <v>10414.31</v>
      </c>
      <c r="J111" s="201" t="s">
        <v>141</v>
      </c>
      <c r="K111" s="201" t="s">
        <v>141</v>
      </c>
      <c r="L111" s="201" t="s">
        <v>141</v>
      </c>
      <c r="M111" s="201" t="s">
        <v>141</v>
      </c>
      <c r="N111" s="201">
        <f>SUM(N102:N107)</f>
        <v>0</v>
      </c>
      <c r="O111" s="201" t="s">
        <v>141</v>
      </c>
      <c r="P111" s="201" t="s">
        <v>141</v>
      </c>
      <c r="Q111" s="201" t="s">
        <v>141</v>
      </c>
      <c r="R111" s="201" t="s">
        <v>141</v>
      </c>
      <c r="S111" s="201">
        <f>SUM(S96:S107)</f>
        <v>0</v>
      </c>
      <c r="T111" s="201" t="s">
        <v>141</v>
      </c>
      <c r="U111" s="201" t="s">
        <v>141</v>
      </c>
      <c r="V111" s="201" t="s">
        <v>141</v>
      </c>
      <c r="W111" s="201" t="s">
        <v>141</v>
      </c>
      <c r="X111" s="201">
        <f>SUM(B111:W111)</f>
        <v>20379.309999999998</v>
      </c>
    </row>
    <row r="112" spans="1:24" ht="21.75">
      <c r="A112" s="203" t="s">
        <v>271</v>
      </c>
      <c r="B112" s="204">
        <v>30271</v>
      </c>
      <c r="C112" s="204">
        <f>SUM(15480+21353.99)</f>
        <v>36833.990000000005</v>
      </c>
      <c r="D112" s="204" t="s">
        <v>141</v>
      </c>
      <c r="E112" s="204" t="s">
        <v>141</v>
      </c>
      <c r="F112" s="204" t="s">
        <v>141</v>
      </c>
      <c r="G112" s="204" t="s">
        <v>141</v>
      </c>
      <c r="H112" s="204">
        <f>SUM(77460+9965)</f>
        <v>87425</v>
      </c>
      <c r="I112" s="204">
        <f>SUM(1232400+10414.31)</f>
        <v>1242814.31</v>
      </c>
      <c r="J112" s="204" t="s">
        <v>141</v>
      </c>
      <c r="K112" s="204" t="s">
        <v>141</v>
      </c>
      <c r="L112" s="204" t="s">
        <v>141</v>
      </c>
      <c r="M112" s="204" t="s">
        <v>141</v>
      </c>
      <c r="N112" s="204" t="s">
        <v>141</v>
      </c>
      <c r="O112" s="204" t="s">
        <v>141</v>
      </c>
      <c r="P112" s="204" t="s">
        <v>141</v>
      </c>
      <c r="Q112" s="204" t="s">
        <v>141</v>
      </c>
      <c r="R112" s="204" t="s">
        <v>141</v>
      </c>
      <c r="S112" s="204">
        <v>25000</v>
      </c>
      <c r="T112" s="204" t="s">
        <v>141</v>
      </c>
      <c r="U112" s="204" t="s">
        <v>141</v>
      </c>
      <c r="V112" s="204" t="s">
        <v>141</v>
      </c>
      <c r="W112" s="204" t="s">
        <v>141</v>
      </c>
      <c r="X112" s="204">
        <f>SUM(B112:W112)</f>
        <v>1422344.3</v>
      </c>
    </row>
    <row r="113" spans="1:24" ht="21.75">
      <c r="A113" s="192" t="s">
        <v>246</v>
      </c>
      <c r="B113" s="294" t="s">
        <v>198</v>
      </c>
      <c r="C113" s="294"/>
      <c r="D113" s="295" t="s">
        <v>199</v>
      </c>
      <c r="E113" s="296"/>
      <c r="F113" s="294" t="s">
        <v>200</v>
      </c>
      <c r="G113" s="294"/>
      <c r="H113" s="192" t="s">
        <v>201</v>
      </c>
      <c r="I113" s="294" t="s">
        <v>202</v>
      </c>
      <c r="J113" s="294"/>
      <c r="K113" s="295" t="s">
        <v>203</v>
      </c>
      <c r="L113" s="297"/>
      <c r="M113" s="296"/>
      <c r="N113" s="192" t="s">
        <v>204</v>
      </c>
      <c r="O113" s="295" t="s">
        <v>205</v>
      </c>
      <c r="P113" s="297"/>
      <c r="Q113" s="297"/>
      <c r="R113" s="296"/>
      <c r="S113" s="294" t="s">
        <v>206</v>
      </c>
      <c r="T113" s="294"/>
      <c r="U113" s="192" t="s">
        <v>247</v>
      </c>
      <c r="V113" s="192" t="s">
        <v>208</v>
      </c>
      <c r="W113" s="192" t="s">
        <v>209</v>
      </c>
      <c r="X113" s="192" t="s">
        <v>18</v>
      </c>
    </row>
    <row r="114" spans="1:24" ht="21.75">
      <c r="A114" s="192" t="s">
        <v>78</v>
      </c>
      <c r="B114" s="192" t="s">
        <v>248</v>
      </c>
      <c r="C114" s="192" t="s">
        <v>249</v>
      </c>
      <c r="D114" s="192" t="s">
        <v>250</v>
      </c>
      <c r="E114" s="192" t="s">
        <v>251</v>
      </c>
      <c r="F114" s="192" t="s">
        <v>252</v>
      </c>
      <c r="G114" s="192" t="s">
        <v>253</v>
      </c>
      <c r="H114" s="192" t="s">
        <v>254</v>
      </c>
      <c r="I114" s="192" t="s">
        <v>255</v>
      </c>
      <c r="J114" s="192" t="s">
        <v>256</v>
      </c>
      <c r="K114" s="192" t="s">
        <v>257</v>
      </c>
      <c r="L114" s="192" t="s">
        <v>258</v>
      </c>
      <c r="M114" s="192" t="s">
        <v>259</v>
      </c>
      <c r="N114" s="192" t="s">
        <v>260</v>
      </c>
      <c r="O114" s="192" t="s">
        <v>261</v>
      </c>
      <c r="P114" s="192" t="s">
        <v>262</v>
      </c>
      <c r="Q114" s="192" t="s">
        <v>263</v>
      </c>
      <c r="R114" s="192" t="s">
        <v>264</v>
      </c>
      <c r="S114" s="192" t="s">
        <v>265</v>
      </c>
      <c r="T114" s="192" t="s">
        <v>266</v>
      </c>
      <c r="U114" s="192" t="s">
        <v>267</v>
      </c>
      <c r="V114" s="192" t="s">
        <v>268</v>
      </c>
      <c r="W114" s="192" t="s">
        <v>269</v>
      </c>
      <c r="X114" s="192"/>
    </row>
    <row r="115" spans="1:24" ht="21.75">
      <c r="A115" s="196">
        <v>542000</v>
      </c>
      <c r="B115" s="197"/>
      <c r="C115" s="197"/>
      <c r="D115" s="197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</row>
    <row r="116" spans="1:24" ht="21.75">
      <c r="A116" s="220">
        <v>420000</v>
      </c>
      <c r="B116" s="197"/>
      <c r="C116" s="197"/>
      <c r="D116" s="197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>
        <f aca="true" t="shared" si="11" ref="X116:X123">SUM(B116:W116)</f>
        <v>0</v>
      </c>
    </row>
    <row r="117" spans="1:24" ht="21.75">
      <c r="A117" s="198">
        <v>420100</v>
      </c>
      <c r="B117" s="197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>
        <v>0</v>
      </c>
      <c r="X117" s="197">
        <f t="shared" si="11"/>
        <v>0</v>
      </c>
    </row>
    <row r="118" spans="1:24" ht="21.75">
      <c r="A118" s="198">
        <v>420200</v>
      </c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>
        <v>0</v>
      </c>
      <c r="X118" s="197">
        <f t="shared" si="11"/>
        <v>0</v>
      </c>
    </row>
    <row r="119" spans="1:24" ht="21.75">
      <c r="A119" s="198">
        <v>420300</v>
      </c>
      <c r="B119" s="197"/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>
        <f t="shared" si="11"/>
        <v>0</v>
      </c>
    </row>
    <row r="120" spans="1:24" ht="21.75">
      <c r="A120" s="198">
        <v>420700</v>
      </c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>
        <v>0</v>
      </c>
      <c r="X120" s="197">
        <f t="shared" si="11"/>
        <v>0</v>
      </c>
    </row>
    <row r="121" spans="1:24" ht="21.75">
      <c r="A121" s="198">
        <v>420800</v>
      </c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>
        <f t="shared" si="11"/>
        <v>0</v>
      </c>
    </row>
    <row r="122" spans="1:24" ht="21.75">
      <c r="A122" s="198">
        <v>420900</v>
      </c>
      <c r="B122" s="197"/>
      <c r="C122" s="197"/>
      <c r="D122" s="197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>
        <f>SUM(742000+475000+742000)</f>
        <v>1959000</v>
      </c>
      <c r="U122" s="197"/>
      <c r="V122" s="197"/>
      <c r="W122" s="197">
        <v>0</v>
      </c>
      <c r="X122" s="197">
        <f t="shared" si="11"/>
        <v>1959000</v>
      </c>
    </row>
    <row r="123" spans="1:24" ht="21.75">
      <c r="A123" s="198">
        <v>421000</v>
      </c>
      <c r="B123" s="197"/>
      <c r="C123" s="197"/>
      <c r="D123" s="197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>
        <f t="shared" si="11"/>
        <v>0</v>
      </c>
    </row>
    <row r="124" spans="1:24" ht="21.75">
      <c r="A124" s="200" t="s">
        <v>270</v>
      </c>
      <c r="B124" s="201" t="s">
        <v>141</v>
      </c>
      <c r="C124" s="201" t="s">
        <v>141</v>
      </c>
      <c r="D124" s="201" t="s">
        <v>141</v>
      </c>
      <c r="E124" s="201" t="s">
        <v>141</v>
      </c>
      <c r="F124" s="201" t="s">
        <v>141</v>
      </c>
      <c r="G124" s="201">
        <f>SUM(G116:G123)</f>
        <v>0</v>
      </c>
      <c r="H124" s="201" t="s">
        <v>141</v>
      </c>
      <c r="I124" s="201" t="s">
        <v>141</v>
      </c>
      <c r="J124" s="201" t="s">
        <v>141</v>
      </c>
      <c r="K124" s="201" t="s">
        <v>141</v>
      </c>
      <c r="L124" s="201">
        <f>SUM(L116:L123)</f>
        <v>0</v>
      </c>
      <c r="M124" s="201" t="s">
        <v>141</v>
      </c>
      <c r="N124" s="201" t="s">
        <v>141</v>
      </c>
      <c r="O124" s="201" t="s">
        <v>141</v>
      </c>
      <c r="P124" s="201" t="s">
        <v>141</v>
      </c>
      <c r="Q124" s="201" t="s">
        <v>141</v>
      </c>
      <c r="R124" s="201" t="s">
        <v>141</v>
      </c>
      <c r="S124" s="201" t="s">
        <v>141</v>
      </c>
      <c r="T124" s="201">
        <f>SUM(T116:T123)</f>
        <v>1959000</v>
      </c>
      <c r="U124" s="201">
        <f>SUM(U116:U123)</f>
        <v>0</v>
      </c>
      <c r="V124" s="201" t="s">
        <v>141</v>
      </c>
      <c r="W124" s="201" t="s">
        <v>141</v>
      </c>
      <c r="X124" s="201">
        <f>SUM(B124:W124)</f>
        <v>1959000</v>
      </c>
    </row>
    <row r="125" spans="1:24" ht="21.75">
      <c r="A125" s="221" t="s">
        <v>271</v>
      </c>
      <c r="B125" s="222" t="s">
        <v>141</v>
      </c>
      <c r="C125" s="222" t="s">
        <v>141</v>
      </c>
      <c r="D125" s="222" t="s">
        <v>141</v>
      </c>
      <c r="E125" s="222" t="s">
        <v>141</v>
      </c>
      <c r="F125" s="222" t="s">
        <v>141</v>
      </c>
      <c r="G125" s="222" t="s">
        <v>141</v>
      </c>
      <c r="H125" s="222" t="s">
        <v>141</v>
      </c>
      <c r="I125" s="222" t="s">
        <v>141</v>
      </c>
      <c r="J125" s="222" t="s">
        <v>141</v>
      </c>
      <c r="K125" s="222" t="s">
        <v>141</v>
      </c>
      <c r="L125" s="222" t="s">
        <v>141</v>
      </c>
      <c r="M125" s="222" t="s">
        <v>141</v>
      </c>
      <c r="N125" s="222" t="s">
        <v>141</v>
      </c>
      <c r="O125" s="222" t="s">
        <v>141</v>
      </c>
      <c r="P125" s="222" t="s">
        <v>141</v>
      </c>
      <c r="Q125" s="222" t="s">
        <v>141</v>
      </c>
      <c r="R125" s="222" t="s">
        <v>141</v>
      </c>
      <c r="S125" s="222" t="s">
        <v>141</v>
      </c>
      <c r="T125" s="223">
        <f>SUM(1959000)</f>
        <v>1959000</v>
      </c>
      <c r="U125" s="222" t="s">
        <v>141</v>
      </c>
      <c r="V125" s="222" t="s">
        <v>141</v>
      </c>
      <c r="W125" s="222" t="s">
        <v>141</v>
      </c>
      <c r="X125" s="222">
        <f>SUM(B125:W125)</f>
        <v>1959000</v>
      </c>
    </row>
    <row r="126" spans="1:24" ht="21.75">
      <c r="A126" s="196">
        <v>551000</v>
      </c>
      <c r="B126" s="224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4"/>
      <c r="W126" s="224"/>
      <c r="X126" s="224"/>
    </row>
    <row r="127" spans="1:24" ht="21.75">
      <c r="A127" s="209">
        <v>510200</v>
      </c>
      <c r="B127" s="224"/>
      <c r="C127" s="224"/>
      <c r="D127" s="224"/>
      <c r="E127" s="224"/>
      <c r="F127" s="224"/>
      <c r="G127" s="224"/>
      <c r="H127" s="224"/>
      <c r="I127" s="224"/>
      <c r="J127" s="224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4"/>
      <c r="W127" s="224"/>
      <c r="X127" s="224"/>
    </row>
    <row r="128" spans="1:24" ht="21.75">
      <c r="A128" s="200" t="s">
        <v>270</v>
      </c>
      <c r="B128" s="201" t="s">
        <v>141</v>
      </c>
      <c r="C128" s="201" t="s">
        <v>141</v>
      </c>
      <c r="D128" s="201" t="s">
        <v>141</v>
      </c>
      <c r="E128" s="201" t="s">
        <v>141</v>
      </c>
      <c r="F128" s="201" t="s">
        <v>141</v>
      </c>
      <c r="G128" s="201" t="s">
        <v>141</v>
      </c>
      <c r="H128" s="201" t="s">
        <v>141</v>
      </c>
      <c r="I128" s="201" t="s">
        <v>141</v>
      </c>
      <c r="J128" s="201" t="s">
        <v>141</v>
      </c>
      <c r="K128" s="201" t="s">
        <v>141</v>
      </c>
      <c r="L128" s="201" t="s">
        <v>141</v>
      </c>
      <c r="M128" s="201" t="s">
        <v>141</v>
      </c>
      <c r="N128" s="201" t="s">
        <v>141</v>
      </c>
      <c r="O128" s="201" t="s">
        <v>141</v>
      </c>
      <c r="P128" s="201" t="s">
        <v>141</v>
      </c>
      <c r="Q128" s="201" t="s">
        <v>141</v>
      </c>
      <c r="R128" s="201" t="s">
        <v>141</v>
      </c>
      <c r="S128" s="201" t="s">
        <v>141</v>
      </c>
      <c r="T128" s="201" t="s">
        <v>141</v>
      </c>
      <c r="U128" s="201" t="s">
        <v>141</v>
      </c>
      <c r="V128" s="201" t="s">
        <v>141</v>
      </c>
      <c r="W128" s="201" t="s">
        <v>141</v>
      </c>
      <c r="X128" s="201">
        <f>SUM(B128:W128)</f>
        <v>0</v>
      </c>
    </row>
    <row r="129" spans="1:24" ht="21.75">
      <c r="A129" s="203" t="s">
        <v>271</v>
      </c>
      <c r="B129" s="204" t="s">
        <v>141</v>
      </c>
      <c r="C129" s="204" t="s">
        <v>141</v>
      </c>
      <c r="D129" s="204" t="s">
        <v>141</v>
      </c>
      <c r="E129" s="204" t="s">
        <v>141</v>
      </c>
      <c r="F129" s="204" t="s">
        <v>141</v>
      </c>
      <c r="G129" s="204" t="s">
        <v>141</v>
      </c>
      <c r="H129" s="204" t="s">
        <v>141</v>
      </c>
      <c r="I129" s="204" t="s">
        <v>141</v>
      </c>
      <c r="J129" s="204" t="s">
        <v>141</v>
      </c>
      <c r="K129" s="204" t="s">
        <v>141</v>
      </c>
      <c r="L129" s="204" t="s">
        <v>141</v>
      </c>
      <c r="M129" s="204" t="s">
        <v>141</v>
      </c>
      <c r="N129" s="204" t="s">
        <v>141</v>
      </c>
      <c r="O129" s="204" t="s">
        <v>141</v>
      </c>
      <c r="P129" s="204" t="s">
        <v>141</v>
      </c>
      <c r="Q129" s="204" t="s">
        <v>141</v>
      </c>
      <c r="R129" s="204" t="s">
        <v>141</v>
      </c>
      <c r="S129" s="204" t="s">
        <v>141</v>
      </c>
      <c r="T129" s="204" t="s">
        <v>141</v>
      </c>
      <c r="U129" s="204" t="s">
        <v>141</v>
      </c>
      <c r="V129" s="204" t="s">
        <v>141</v>
      </c>
      <c r="W129" s="204" t="s">
        <v>141</v>
      </c>
      <c r="X129" s="204">
        <f>SUM(B129:W129)</f>
        <v>0</v>
      </c>
    </row>
    <row r="130" spans="1:24" ht="21.75">
      <c r="A130" s="196">
        <v>561000</v>
      </c>
      <c r="B130" s="197"/>
      <c r="C130" s="197"/>
      <c r="D130" s="197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</row>
    <row r="131" spans="1:24" ht="21.75">
      <c r="A131" s="198">
        <v>610100</v>
      </c>
      <c r="B131" s="225"/>
      <c r="C131" s="224"/>
      <c r="D131" s="224"/>
      <c r="E131" s="224"/>
      <c r="F131" s="224"/>
      <c r="G131" s="224"/>
      <c r="H131" s="224"/>
      <c r="I131" s="224"/>
      <c r="J131" s="224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4"/>
      <c r="W131" s="224"/>
      <c r="X131" s="224">
        <f aca="true" t="shared" si="12" ref="X131:X136">SUM(B131:W131)</f>
        <v>0</v>
      </c>
    </row>
    <row r="132" spans="1:24" ht="21.75">
      <c r="A132" s="198">
        <v>610200</v>
      </c>
      <c r="B132" s="197"/>
      <c r="C132" s="197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>
        <f t="shared" si="12"/>
        <v>0</v>
      </c>
    </row>
    <row r="133" spans="1:24" ht="21.75">
      <c r="A133" s="198">
        <v>610300</v>
      </c>
      <c r="B133" s="197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>
        <f t="shared" si="12"/>
        <v>0</v>
      </c>
    </row>
    <row r="134" spans="1:24" ht="21.75">
      <c r="A134" s="198">
        <v>610400</v>
      </c>
      <c r="B134" s="197"/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  <c r="W134" s="197"/>
      <c r="X134" s="197">
        <f t="shared" si="12"/>
        <v>0</v>
      </c>
    </row>
    <row r="135" spans="1:24" ht="21.75">
      <c r="A135" s="200" t="s">
        <v>270</v>
      </c>
      <c r="B135" s="202">
        <f>SUM(B131:B134)</f>
        <v>0</v>
      </c>
      <c r="C135" s="202" t="s">
        <v>141</v>
      </c>
      <c r="D135" s="202" t="s">
        <v>141</v>
      </c>
      <c r="E135" s="202" t="s">
        <v>141</v>
      </c>
      <c r="F135" s="202" t="s">
        <v>141</v>
      </c>
      <c r="G135" s="202" t="s">
        <v>141</v>
      </c>
      <c r="H135" s="202" t="s">
        <v>141</v>
      </c>
      <c r="I135" s="202" t="s">
        <v>141</v>
      </c>
      <c r="J135" s="202" t="s">
        <v>141</v>
      </c>
      <c r="K135" s="202" t="s">
        <v>141</v>
      </c>
      <c r="L135" s="202" t="s">
        <v>141</v>
      </c>
      <c r="M135" s="202" t="s">
        <v>141</v>
      </c>
      <c r="N135" s="202" t="s">
        <v>141</v>
      </c>
      <c r="O135" s="202">
        <f>SUM(O131:O134)</f>
        <v>0</v>
      </c>
      <c r="P135" s="202">
        <f>SUM(P131:P134)</f>
        <v>0</v>
      </c>
      <c r="Q135" s="202" t="s">
        <v>141</v>
      </c>
      <c r="R135" s="202" t="s">
        <v>141</v>
      </c>
      <c r="S135" s="202" t="s">
        <v>141</v>
      </c>
      <c r="T135" s="202" t="s">
        <v>141</v>
      </c>
      <c r="U135" s="202" t="s">
        <v>141</v>
      </c>
      <c r="V135" s="202" t="s">
        <v>141</v>
      </c>
      <c r="W135" s="202" t="s">
        <v>141</v>
      </c>
      <c r="X135" s="202">
        <f t="shared" si="12"/>
        <v>0</v>
      </c>
    </row>
    <row r="136" spans="1:24" ht="21.75">
      <c r="A136" s="203" t="s">
        <v>271</v>
      </c>
      <c r="B136" s="205" t="s">
        <v>141</v>
      </c>
      <c r="C136" s="205" t="s">
        <v>141</v>
      </c>
      <c r="D136" s="205" t="s">
        <v>141</v>
      </c>
      <c r="E136" s="205" t="s">
        <v>141</v>
      </c>
      <c r="F136" s="205" t="s">
        <v>141</v>
      </c>
      <c r="G136" s="205">
        <v>1840000</v>
      </c>
      <c r="H136" s="205" t="s">
        <v>141</v>
      </c>
      <c r="I136" s="205" t="s">
        <v>141</v>
      </c>
      <c r="J136" s="205" t="s">
        <v>141</v>
      </c>
      <c r="K136" s="205" t="s">
        <v>141</v>
      </c>
      <c r="L136" s="205" t="s">
        <v>141</v>
      </c>
      <c r="M136" s="205" t="s">
        <v>141</v>
      </c>
      <c r="N136" s="205" t="s">
        <v>141</v>
      </c>
      <c r="O136" s="205" t="s">
        <v>141</v>
      </c>
      <c r="P136" s="205" t="s">
        <v>141</v>
      </c>
      <c r="Q136" s="205" t="s">
        <v>141</v>
      </c>
      <c r="R136" s="205" t="s">
        <v>141</v>
      </c>
      <c r="S136" s="205" t="s">
        <v>141</v>
      </c>
      <c r="T136" s="205" t="s">
        <v>141</v>
      </c>
      <c r="U136" s="205" t="s">
        <v>141</v>
      </c>
      <c r="V136" s="226">
        <v>72843.2</v>
      </c>
      <c r="W136" s="205" t="s">
        <v>141</v>
      </c>
      <c r="X136" s="205">
        <f t="shared" si="12"/>
        <v>1912843.2</v>
      </c>
    </row>
    <row r="137" spans="1:24" ht="21.75">
      <c r="A137" s="227"/>
      <c r="B137" s="228"/>
      <c r="C137" s="228"/>
      <c r="D137" s="228"/>
      <c r="E137" s="228"/>
      <c r="F137" s="228"/>
      <c r="G137" s="228"/>
      <c r="H137" s="228"/>
      <c r="I137" s="228"/>
      <c r="J137" s="228"/>
      <c r="K137" s="228"/>
      <c r="L137" s="228"/>
      <c r="M137" s="228"/>
      <c r="N137" s="228"/>
      <c r="O137" s="228"/>
      <c r="P137" s="228"/>
      <c r="Q137" s="228"/>
      <c r="R137" s="228"/>
      <c r="S137" s="228"/>
      <c r="T137" s="228"/>
      <c r="U137" s="228"/>
      <c r="V137" s="228"/>
      <c r="W137" s="228"/>
      <c r="X137" s="228"/>
    </row>
    <row r="138" spans="1:24" ht="21.75">
      <c r="A138" s="200" t="s">
        <v>270</v>
      </c>
      <c r="B138" s="201">
        <f>SUM(B27,B39,B55,B64,B83,B93,B111)</f>
        <v>759615.0199999999</v>
      </c>
      <c r="C138" s="201">
        <f>SUM(C39,C55,C83,C93)</f>
        <v>122002.3</v>
      </c>
      <c r="D138" s="202">
        <f>SUM(D64)</f>
        <v>6800</v>
      </c>
      <c r="E138" s="229">
        <f>SUM(E55,E64)</f>
        <v>107780</v>
      </c>
      <c r="F138" s="201">
        <f>SUM(F39,F55,F64,F83)</f>
        <v>160894</v>
      </c>
      <c r="G138" s="202">
        <f>SUM(G83)</f>
        <v>506818.69</v>
      </c>
      <c r="H138" s="201">
        <f>SUM(H39,H55,H64,H111)</f>
        <v>140001.6</v>
      </c>
      <c r="I138" s="201">
        <f>SUM(I39,I55,I64,I83,I111)</f>
        <v>73084.31</v>
      </c>
      <c r="J138" s="202">
        <f>SUM(J17,J27,J39,J55,J64,J83,J93,J111,J124,J128,J135)</f>
        <v>0</v>
      </c>
      <c r="K138" s="201">
        <f>SUM(K39,K83)</f>
        <v>253932</v>
      </c>
      <c r="L138" s="202">
        <f>SUM(L17,L27,L39,L55,L64,L83,L93,L111,L124,L128,L135)</f>
        <v>0</v>
      </c>
      <c r="M138" s="202">
        <f>SUM(M17,M27,M39,M55,M64,M83,M93,M111,M124,M128,M135)</f>
        <v>0</v>
      </c>
      <c r="N138" s="202">
        <f>SUM(N64)</f>
        <v>31352</v>
      </c>
      <c r="O138" s="202" t="s">
        <v>141</v>
      </c>
      <c r="P138" s="202" t="s">
        <v>141</v>
      </c>
      <c r="Q138" s="202">
        <f>SUM(Q17,Q27,Q39,Q55,Q64,Q83,Q93,Q111,Q124,Q128,Q135)</f>
        <v>0</v>
      </c>
      <c r="R138" s="202">
        <f>SUM(R17,R27,R39,R55,R64,R83,R93,R111,R124,R128,R135)</f>
        <v>0</v>
      </c>
      <c r="S138" s="201">
        <f>SUM(S39,S55,S64,S83)</f>
        <v>108987.39</v>
      </c>
      <c r="T138" s="202">
        <f>SUM(T17,T27,T39,T55,T64,T83,T93,T111,T124,T128,T135)</f>
        <v>1959000</v>
      </c>
      <c r="U138" s="201">
        <f>SUM(U17,U27,U39,U55,U64,U83,U93,U111,U124,U128,U135)</f>
        <v>181513.3</v>
      </c>
      <c r="V138" s="202">
        <f>SUM(V17,V27,V39,V55,V64,V83,V93,V111,V124,V128,V135)</f>
        <v>0</v>
      </c>
      <c r="W138" s="201">
        <f>SUM(W17)</f>
        <v>52280</v>
      </c>
      <c r="X138" s="201">
        <f>SUM(B138:W138)</f>
        <v>4464060.61</v>
      </c>
    </row>
    <row r="139" spans="1:24" ht="22.5" thickBot="1">
      <c r="A139" s="230" t="s">
        <v>271</v>
      </c>
      <c r="B139" s="231">
        <f>SUM(7100950.02+759615.02)</f>
        <v>7860565.039999999</v>
      </c>
      <c r="C139" s="231">
        <f>SUM(996211.14+122002.3)</f>
        <v>1118213.44</v>
      </c>
      <c r="D139" s="232">
        <f>SUM(125567+6800)</f>
        <v>132367</v>
      </c>
      <c r="E139" s="232">
        <f>SUM(638995+107780)</f>
        <v>746775</v>
      </c>
      <c r="F139" s="231">
        <f>SUM(1075179.75+160894)</f>
        <v>1236073.75</v>
      </c>
      <c r="G139" s="232">
        <f>SUM(2975261.6+506818.69)</f>
        <v>3482080.29</v>
      </c>
      <c r="H139" s="233">
        <f>SUM(1053045.17+140001.6)</f>
        <v>1193046.77</v>
      </c>
      <c r="I139" s="231">
        <f>SUM(1544837+73084.31)</f>
        <v>1617921.31</v>
      </c>
      <c r="J139" s="234" t="s">
        <v>141</v>
      </c>
      <c r="K139" s="231">
        <f>SUM(1811339+253932)</f>
        <v>2065271</v>
      </c>
      <c r="L139" s="232">
        <v>98926</v>
      </c>
      <c r="M139" s="232" t="s">
        <v>141</v>
      </c>
      <c r="N139" s="232">
        <f>SUM(135300+31352)</f>
        <v>166652</v>
      </c>
      <c r="O139" s="232">
        <v>26452</v>
      </c>
      <c r="P139" s="232" t="s">
        <v>141</v>
      </c>
      <c r="Q139" s="232">
        <v>6209</v>
      </c>
      <c r="R139" s="232">
        <v>200000</v>
      </c>
      <c r="S139" s="231">
        <f>SUM(1028980.5+108987.39)</f>
        <v>1137967.89</v>
      </c>
      <c r="T139" s="235">
        <v>1959000</v>
      </c>
      <c r="U139" s="231">
        <f>SUM(541683.72+181513.3)</f>
        <v>723197.02</v>
      </c>
      <c r="V139" s="232">
        <v>72843.2</v>
      </c>
      <c r="W139" s="231">
        <f>SUM(781384+52280)</f>
        <v>833664</v>
      </c>
      <c r="X139" s="236">
        <f>SUM(B139:W139)</f>
        <v>24677224.709999997</v>
      </c>
    </row>
    <row r="140" ht="22.5" thickTop="1"/>
  </sheetData>
  <sheetProtection/>
  <mergeCells count="40">
    <mergeCell ref="A1:X1"/>
    <mergeCell ref="A2:X2"/>
    <mergeCell ref="A3:X3"/>
    <mergeCell ref="B4:C4"/>
    <mergeCell ref="D4:E4"/>
    <mergeCell ref="F4:G4"/>
    <mergeCell ref="I4:J4"/>
    <mergeCell ref="K4:M4"/>
    <mergeCell ref="O4:R4"/>
    <mergeCell ref="S4:T4"/>
    <mergeCell ref="O85:R85"/>
    <mergeCell ref="U4:V4"/>
    <mergeCell ref="B41:C41"/>
    <mergeCell ref="D41:E41"/>
    <mergeCell ref="F41:G41"/>
    <mergeCell ref="I41:J41"/>
    <mergeCell ref="K41:M41"/>
    <mergeCell ref="O41:R41"/>
    <mergeCell ref="S41:T41"/>
    <mergeCell ref="U41:V41"/>
    <mergeCell ref="F57:G57"/>
    <mergeCell ref="I57:J57"/>
    <mergeCell ref="K57:M57"/>
    <mergeCell ref="O57:R57"/>
    <mergeCell ref="S85:T85"/>
    <mergeCell ref="B85:C85"/>
    <mergeCell ref="D85:E85"/>
    <mergeCell ref="F85:G85"/>
    <mergeCell ref="I85:J85"/>
    <mergeCell ref="K85:M85"/>
    <mergeCell ref="S57:T57"/>
    <mergeCell ref="B113:C113"/>
    <mergeCell ref="D113:E113"/>
    <mergeCell ref="F113:G113"/>
    <mergeCell ref="I113:J113"/>
    <mergeCell ref="K113:M113"/>
    <mergeCell ref="O113:R113"/>
    <mergeCell ref="S113:T113"/>
    <mergeCell ref="B57:C57"/>
    <mergeCell ref="D57:E57"/>
  </mergeCells>
  <printOptions/>
  <pageMargins left="0.12" right="0.11" top="0.37" bottom="0.16" header="0.31496062992125984" footer="0.11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</dc:creator>
  <cp:keywords/>
  <dc:description/>
  <cp:lastModifiedBy>Admin</cp:lastModifiedBy>
  <cp:lastPrinted>2014-10-10T02:39:39Z</cp:lastPrinted>
  <dcterms:created xsi:type="dcterms:W3CDTF">2004-06-11T15:17:09Z</dcterms:created>
  <dcterms:modified xsi:type="dcterms:W3CDTF">2014-10-10T03:05:46Z</dcterms:modified>
  <cp:category/>
  <cp:version/>
  <cp:contentType/>
  <cp:contentStatus/>
</cp:coreProperties>
</file>